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75" yWindow="-15" windowWidth="9450" windowHeight="11940" tabRatio="941" firstSheet="3" activeTab="10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OEB_Adjustment_Input_Sheet'!$A$5:$X$123</definedName>
    <definedName name="_xlnm.Print_Area" localSheetId="4">'5. Rate_Base_&amp;_Cost_of_Capital'!$A$5:$W$39</definedName>
    <definedName name="_xlnm.Print_Area" localSheetId="6">'7. Rev_Req'!$A$5:$W$34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25725" iterate="1"/>
</workbook>
</file>

<file path=xl/calcChain.xml><?xml version="1.0" encoding="utf-8"?>
<calcChain xmlns="http://schemas.openxmlformats.org/spreadsheetml/2006/main">
  <c r="E44" i="98"/>
  <c r="E50"/>
  <c r="E45"/>
  <c r="E54" s="1"/>
  <c r="T13" i="70"/>
  <c r="Q66" i="98"/>
  <c r="Q74" s="1"/>
  <c r="Q78"/>
  <c r="P25" i="92"/>
  <c r="Q79" i="98" s="1"/>
  <c r="Q67"/>
  <c r="Q75" s="1"/>
  <c r="U66"/>
  <c r="U74" s="1"/>
  <c r="U78"/>
  <c r="T25" i="92"/>
  <c r="U79" i="98" s="1"/>
  <c r="U67"/>
  <c r="U75" s="1"/>
  <c r="L13" i="70"/>
  <c r="M66" i="98"/>
  <c r="M78"/>
  <c r="L25" i="92"/>
  <c r="M79" i="98" s="1"/>
  <c r="M67"/>
  <c r="H13" i="70"/>
  <c r="I15" i="98" s="1"/>
  <c r="I17" s="1"/>
  <c r="D13" i="70"/>
  <c r="I66" i="98"/>
  <c r="D13" i="91"/>
  <c r="D14"/>
  <c r="D17"/>
  <c r="D19"/>
  <c r="D20"/>
  <c r="D21"/>
  <c r="I78" i="98"/>
  <c r="H25" i="92"/>
  <c r="I79" i="98" s="1"/>
  <c r="I67"/>
  <c r="D34" i="91"/>
  <c r="D35"/>
  <c r="D37"/>
  <c r="D40"/>
  <c r="D41"/>
  <c r="D47"/>
  <c r="E66" i="98"/>
  <c r="E78"/>
  <c r="D25" i="92"/>
  <c r="E79" i="98" s="1"/>
  <c r="E67"/>
  <c r="H40"/>
  <c r="H44" s="1"/>
  <c r="H19"/>
  <c r="P16"/>
  <c r="L16"/>
  <c r="H14"/>
  <c r="V66"/>
  <c r="V74" s="1"/>
  <c r="N66"/>
  <c r="N74" s="1"/>
  <c r="F66"/>
  <c r="X38" i="67"/>
  <c r="X39"/>
  <c r="X40"/>
  <c r="T38"/>
  <c r="T39"/>
  <c r="T40"/>
  <c r="P38"/>
  <c r="P39"/>
  <c r="P40"/>
  <c r="L38"/>
  <c r="L39"/>
  <c r="L40"/>
  <c r="H38"/>
  <c r="H39"/>
  <c r="H40"/>
  <c r="E41"/>
  <c r="D21" i="68" s="1"/>
  <c r="D22"/>
  <c r="D33" s="1"/>
  <c r="D15" i="69" s="1"/>
  <c r="L116" i="67"/>
  <c r="E36" i="91"/>
  <c r="E34"/>
  <c r="E18"/>
  <c r="E16"/>
  <c r="E14"/>
  <c r="E13"/>
  <c r="E12"/>
  <c r="I27" i="69"/>
  <c r="X22" i="67"/>
  <c r="E43" i="91"/>
  <c r="V67" i="98"/>
  <c r="V75" s="1"/>
  <c r="T67"/>
  <c r="T75" s="1"/>
  <c r="N67"/>
  <c r="N75" s="1"/>
  <c r="U63"/>
  <c r="Q63"/>
  <c r="M63"/>
  <c r="I63"/>
  <c r="V78"/>
  <c r="X78" s="1"/>
  <c r="R78"/>
  <c r="T78" s="1"/>
  <c r="N78"/>
  <c r="P78" s="1"/>
  <c r="J78"/>
  <c r="L78" s="1"/>
  <c r="E15" i="91"/>
  <c r="E17"/>
  <c r="E20"/>
  <c r="E35"/>
  <c r="E38"/>
  <c r="E40"/>
  <c r="P13" i="70"/>
  <c r="Q15" i="98" s="1"/>
  <c r="Q17" s="1"/>
  <c r="Q18" s="1"/>
  <c r="F78"/>
  <c r="H78" s="1"/>
  <c r="R66"/>
  <c r="R74" s="1"/>
  <c r="E18" i="67"/>
  <c r="D19" i="69"/>
  <c r="D20"/>
  <c r="D21"/>
  <c r="D22"/>
  <c r="D26"/>
  <c r="D27"/>
  <c r="I18" i="67"/>
  <c r="H22" i="68"/>
  <c r="H33" s="1"/>
  <c r="H15" i="69" s="1"/>
  <c r="H19"/>
  <c r="H20"/>
  <c r="H21"/>
  <c r="H22"/>
  <c r="H26"/>
  <c r="H27"/>
  <c r="M18" i="67"/>
  <c r="L22" i="68"/>
  <c r="L33" s="1"/>
  <c r="L15" i="69" s="1"/>
  <c r="L19"/>
  <c r="L20"/>
  <c r="L21"/>
  <c r="L22"/>
  <c r="L26"/>
  <c r="L27"/>
  <c r="Q18" i="67"/>
  <c r="P22" i="68"/>
  <c r="P33" s="1"/>
  <c r="P15" i="69" s="1"/>
  <c r="P19"/>
  <c r="P20"/>
  <c r="P21"/>
  <c r="P22"/>
  <c r="P26"/>
  <c r="P27"/>
  <c r="U18" i="67"/>
  <c r="T22" i="68"/>
  <c r="T19" i="69"/>
  <c r="T20"/>
  <c r="T21"/>
  <c r="T22"/>
  <c r="T26"/>
  <c r="T27"/>
  <c r="D49" i="89"/>
  <c r="D50"/>
  <c r="D51"/>
  <c r="D52"/>
  <c r="D53"/>
  <c r="D54"/>
  <c r="D55"/>
  <c r="D37"/>
  <c r="D38"/>
  <c r="D39"/>
  <c r="D40"/>
  <c r="D41"/>
  <c r="D42"/>
  <c r="D43"/>
  <c r="D44"/>
  <c r="D45"/>
  <c r="D31"/>
  <c r="D12"/>
  <c r="D13"/>
  <c r="D26"/>
  <c r="H49"/>
  <c r="H50"/>
  <c r="H51"/>
  <c r="H52"/>
  <c r="H53"/>
  <c r="H54"/>
  <c r="H55"/>
  <c r="H37"/>
  <c r="H38"/>
  <c r="H39"/>
  <c r="H40"/>
  <c r="H41"/>
  <c r="H42"/>
  <c r="H43"/>
  <c r="H44"/>
  <c r="H45"/>
  <c r="H31"/>
  <c r="H12"/>
  <c r="H13"/>
  <c r="H26"/>
  <c r="L49"/>
  <c r="L50"/>
  <c r="L51"/>
  <c r="L52"/>
  <c r="L53"/>
  <c r="L54"/>
  <c r="L55"/>
  <c r="L37"/>
  <c r="L38"/>
  <c r="L39"/>
  <c r="L40"/>
  <c r="L41"/>
  <c r="L42"/>
  <c r="L43"/>
  <c r="L44"/>
  <c r="L45"/>
  <c r="L31"/>
  <c r="L12"/>
  <c r="L13"/>
  <c r="L26"/>
  <c r="P49"/>
  <c r="P50"/>
  <c r="P51"/>
  <c r="P52"/>
  <c r="P53"/>
  <c r="P54"/>
  <c r="P55"/>
  <c r="P37"/>
  <c r="P38"/>
  <c r="P39"/>
  <c r="P40"/>
  <c r="P41"/>
  <c r="P42"/>
  <c r="P43"/>
  <c r="P44"/>
  <c r="P45"/>
  <c r="P31"/>
  <c r="P12"/>
  <c r="P26"/>
  <c r="T49"/>
  <c r="T50"/>
  <c r="T51"/>
  <c r="T52"/>
  <c r="T53"/>
  <c r="T54"/>
  <c r="T55"/>
  <c r="T37"/>
  <c r="T38"/>
  <c r="T39"/>
  <c r="T40"/>
  <c r="T41"/>
  <c r="T42"/>
  <c r="T43"/>
  <c r="T44"/>
  <c r="T45"/>
  <c r="T31"/>
  <c r="T12"/>
  <c r="T13"/>
  <c r="T26"/>
  <c r="U53" i="67"/>
  <c r="U48"/>
  <c r="Q81"/>
  <c r="Q53"/>
  <c r="Q48"/>
  <c r="M91"/>
  <c r="M53"/>
  <c r="M48"/>
  <c r="I123"/>
  <c r="I109"/>
  <c r="I91"/>
  <c r="I81"/>
  <c r="I53"/>
  <c r="I48"/>
  <c r="E123"/>
  <c r="E109"/>
  <c r="E91"/>
  <c r="E81"/>
  <c r="E65"/>
  <c r="E53"/>
  <c r="E48"/>
  <c r="H41" i="98"/>
  <c r="H16"/>
  <c r="X16"/>
  <c r="T16"/>
  <c r="V27" i="92"/>
  <c r="R27"/>
  <c r="N27"/>
  <c r="J27"/>
  <c r="F27"/>
  <c r="H37" i="98"/>
  <c r="F37"/>
  <c r="F45" s="1"/>
  <c r="B12" i="69"/>
  <c r="B12" i="67"/>
  <c r="B13"/>
  <c r="B16"/>
  <c r="B13" i="69"/>
  <c r="B14"/>
  <c r="B17" i="67"/>
  <c r="B15" i="69"/>
  <c r="B16" s="1"/>
  <c r="B18" i="67"/>
  <c r="B19"/>
  <c r="B20"/>
  <c r="B21"/>
  <c r="B22"/>
  <c r="B23"/>
  <c r="B26"/>
  <c r="B27"/>
  <c r="B28"/>
  <c r="B38"/>
  <c r="B39"/>
  <c r="B40"/>
  <c r="B41"/>
  <c r="B44"/>
  <c r="B45"/>
  <c r="B46"/>
  <c r="B47"/>
  <c r="B48"/>
  <c r="B51"/>
  <c r="B52"/>
  <c r="B53"/>
  <c r="B55"/>
  <c r="B64"/>
  <c r="B65"/>
  <c r="B68"/>
  <c r="B72"/>
  <c r="B73"/>
  <c r="B74"/>
  <c r="B75"/>
  <c r="B76"/>
  <c r="B77"/>
  <c r="B78"/>
  <c r="B79"/>
  <c r="B80"/>
  <c r="B81"/>
  <c r="B84"/>
  <c r="B85"/>
  <c r="B86"/>
  <c r="B87"/>
  <c r="B88"/>
  <c r="B89"/>
  <c r="B90"/>
  <c r="B91"/>
  <c r="B99"/>
  <c r="B100"/>
  <c r="B101"/>
  <c r="B102"/>
  <c r="B103"/>
  <c r="B104"/>
  <c r="B105"/>
  <c r="B106"/>
  <c r="B107"/>
  <c r="B108"/>
  <c r="B109"/>
  <c r="B112"/>
  <c r="B113"/>
  <c r="B114"/>
  <c r="B115"/>
  <c r="B116"/>
  <c r="B117"/>
  <c r="B118"/>
  <c r="B119"/>
  <c r="B120"/>
  <c r="B121"/>
  <c r="B122"/>
  <c r="B123"/>
  <c r="W48"/>
  <c r="W13"/>
  <c r="S13"/>
  <c r="O13"/>
  <c r="K13"/>
  <c r="G13"/>
  <c r="F44" i="91"/>
  <c r="F43"/>
  <c r="F42"/>
  <c r="F41"/>
  <c r="F40"/>
  <c r="F39"/>
  <c r="F38"/>
  <c r="F37"/>
  <c r="F36"/>
  <c r="F35"/>
  <c r="F34"/>
  <c r="F21"/>
  <c r="F20"/>
  <c r="F19"/>
  <c r="F18"/>
  <c r="F17"/>
  <c r="F16"/>
  <c r="F15"/>
  <c r="F14"/>
  <c r="F13"/>
  <c r="F12"/>
  <c r="V14" i="70"/>
  <c r="R14"/>
  <c r="N14"/>
  <c r="J14"/>
  <c r="F14"/>
  <c r="X16" i="67"/>
  <c r="T16"/>
  <c r="P16"/>
  <c r="L16"/>
  <c r="X23"/>
  <c r="T23"/>
  <c r="T22"/>
  <c r="P23"/>
  <c r="P22"/>
  <c r="L23"/>
  <c r="L22"/>
  <c r="H23"/>
  <c r="H22"/>
  <c r="H16"/>
  <c r="L12"/>
  <c r="T12"/>
  <c r="P12"/>
  <c r="X12"/>
  <c r="H12"/>
  <c r="X13"/>
  <c r="G23" i="92"/>
  <c r="L17" i="67"/>
  <c r="T17"/>
  <c r="H17"/>
  <c r="P17"/>
  <c r="X17"/>
  <c r="F67" i="98"/>
  <c r="H67"/>
  <c r="J67"/>
  <c r="L67"/>
  <c r="P67"/>
  <c r="P75" s="1"/>
  <c r="R67"/>
  <c r="R75" s="1"/>
  <c r="X67"/>
  <c r="X75" s="1"/>
  <c r="X14"/>
  <c r="T14"/>
  <c r="P14"/>
  <c r="L14"/>
  <c r="X19"/>
  <c r="L19"/>
  <c r="P19"/>
  <c r="T19"/>
  <c r="H66"/>
  <c r="J66"/>
  <c r="L66"/>
  <c r="P66"/>
  <c r="P74" s="1"/>
  <c r="T66"/>
  <c r="X66"/>
  <c r="X74" s="1"/>
  <c r="L107" i="67"/>
  <c r="L121"/>
  <c r="H121"/>
  <c r="L119"/>
  <c r="H107"/>
  <c r="G20" i="91" s="1"/>
  <c r="L105" i="67"/>
  <c r="L112"/>
  <c r="H119"/>
  <c r="G41" i="91" s="1"/>
  <c r="L120" i="67"/>
  <c r="H105"/>
  <c r="G18" i="91" s="1"/>
  <c r="H112" i="67"/>
  <c r="H120"/>
  <c r="L102"/>
  <c r="L108"/>
  <c r="H108"/>
  <c r="L100"/>
  <c r="L101"/>
  <c r="H102"/>
  <c r="H101"/>
  <c r="H100"/>
  <c r="G13" i="91" s="1"/>
  <c r="L104" i="67"/>
  <c r="L122"/>
  <c r="L118"/>
  <c r="H104"/>
  <c r="L115"/>
  <c r="H122"/>
  <c r="G44" i="91" s="1"/>
  <c r="H115" i="67"/>
  <c r="H118"/>
  <c r="H99"/>
  <c r="L99"/>
  <c r="H103"/>
  <c r="L103"/>
  <c r="L106"/>
  <c r="J109"/>
  <c r="H106"/>
  <c r="F109"/>
  <c r="H114"/>
  <c r="L114"/>
  <c r="L52"/>
  <c r="K27" i="69" s="1"/>
  <c r="P52" i="67"/>
  <c r="O27" i="69" s="1"/>
  <c r="M27"/>
  <c r="T52" i="67"/>
  <c r="S27" i="69" s="1"/>
  <c r="Q27"/>
  <c r="H52" i="67"/>
  <c r="G27" i="69" s="1"/>
  <c r="E27"/>
  <c r="X52" i="67"/>
  <c r="W27" i="69" s="1"/>
  <c r="U27"/>
  <c r="H76" i="67"/>
  <c r="G41" i="89" s="1"/>
  <c r="E41"/>
  <c r="E26"/>
  <c r="H68" i="67"/>
  <c r="G26" i="89" s="1"/>
  <c r="H64" i="67"/>
  <c r="G13" i="89" s="1"/>
  <c r="E13"/>
  <c r="H89" i="67"/>
  <c r="G54" i="89" s="1"/>
  <c r="E54"/>
  <c r="E55"/>
  <c r="H90" i="67"/>
  <c r="G55" i="89" s="1"/>
  <c r="H63" i="67"/>
  <c r="G12" i="89" s="1"/>
  <c r="E12"/>
  <c r="F65" i="67"/>
  <c r="W20" i="89"/>
  <c r="M39"/>
  <c r="P74" i="67"/>
  <c r="O39" i="89" s="1"/>
  <c r="P76" i="67"/>
  <c r="O41" i="89" s="1"/>
  <c r="M41"/>
  <c r="P89" i="67"/>
  <c r="O54" i="89" s="1"/>
  <c r="M54"/>
  <c r="M55"/>
  <c r="P90" i="67"/>
  <c r="O55" i="89" s="1"/>
  <c r="P68" i="67"/>
  <c r="O26" i="89" s="1"/>
  <c r="M26"/>
  <c r="M12"/>
  <c r="N65" i="67"/>
  <c r="P63"/>
  <c r="O12" i="89" s="1"/>
  <c r="P64" i="67"/>
  <c r="O13" i="89" s="1"/>
  <c r="M13"/>
  <c r="X75" i="67"/>
  <c r="W40" i="89" s="1"/>
  <c r="U40"/>
  <c r="I41"/>
  <c r="L76" i="67"/>
  <c r="K41" i="89" s="1"/>
  <c r="L89" i="67"/>
  <c r="K54" i="89" s="1"/>
  <c r="I54"/>
  <c r="I55"/>
  <c r="L90" i="67"/>
  <c r="K55" i="89" s="1"/>
  <c r="I26"/>
  <c r="L68" i="67"/>
  <c r="K26" i="89" s="1"/>
  <c r="J65" i="67"/>
  <c r="L63"/>
  <c r="K12" i="89" s="1"/>
  <c r="I12"/>
  <c r="L64" i="67"/>
  <c r="K13" i="89" s="1"/>
  <c r="I13"/>
  <c r="Q40"/>
  <c r="T75" i="67"/>
  <c r="S40" i="89" s="1"/>
  <c r="U39"/>
  <c r="X74" i="67"/>
  <c r="W39" i="89" s="1"/>
  <c r="U41"/>
  <c r="X76" i="67"/>
  <c r="W41" i="89" s="1"/>
  <c r="U54"/>
  <c r="X89" i="67"/>
  <c r="W54" i="89" s="1"/>
  <c r="X90" i="67"/>
  <c r="W55" i="89" s="1"/>
  <c r="U55"/>
  <c r="X68" i="67"/>
  <c r="W26" i="89" s="1"/>
  <c r="U26"/>
  <c r="U12"/>
  <c r="X63" i="67"/>
  <c r="V65"/>
  <c r="X64"/>
  <c r="W13" i="89" s="1"/>
  <c r="U13"/>
  <c r="P75" i="67"/>
  <c r="O40" i="89" s="1"/>
  <c r="M40"/>
  <c r="T74" i="67"/>
  <c r="S39" i="89" s="1"/>
  <c r="Q39"/>
  <c r="T76" i="67"/>
  <c r="S41" i="89" s="1"/>
  <c r="Q41"/>
  <c r="T89" i="67"/>
  <c r="S54" i="89" s="1"/>
  <c r="Q54"/>
  <c r="Q55"/>
  <c r="T90" i="67"/>
  <c r="S55" i="89" s="1"/>
  <c r="Q26"/>
  <c r="T68" i="67"/>
  <c r="S26" i="89" s="1"/>
  <c r="T63" i="67"/>
  <c r="Q12" i="89"/>
  <c r="Q13"/>
  <c r="R65" i="67"/>
  <c r="T64"/>
  <c r="S13" i="89" s="1"/>
  <c r="H80" i="67"/>
  <c r="G45" i="89" s="1"/>
  <c r="E45"/>
  <c r="L80" i="67"/>
  <c r="K45" i="89" s="1"/>
  <c r="I45"/>
  <c r="P80" i="67"/>
  <c r="O45" i="89" s="1"/>
  <c r="M45"/>
  <c r="Q45"/>
  <c r="T80" i="67"/>
  <c r="S45" i="89" s="1"/>
  <c r="X80" i="67"/>
  <c r="W45" i="89" s="1"/>
  <c r="U45"/>
  <c r="E49"/>
  <c r="H84" i="67"/>
  <c r="L84"/>
  <c r="I49" i="89"/>
  <c r="P84" i="67"/>
  <c r="O49" i="89" s="1"/>
  <c r="M49"/>
  <c r="T84" i="67"/>
  <c r="S49" i="89" s="1"/>
  <c r="Q49"/>
  <c r="U49"/>
  <c r="X84" i="67"/>
  <c r="W49" i="89" s="1"/>
  <c r="L55" i="67"/>
  <c r="K13" i="70" s="1"/>
  <c r="K15" s="1"/>
  <c r="I13"/>
  <c r="J15" i="98" s="1"/>
  <c r="I25" i="92"/>
  <c r="J79" i="98" s="1"/>
  <c r="T55" i="67"/>
  <c r="S13" i="70" s="1"/>
  <c r="Q13"/>
  <c r="Q15" s="1"/>
  <c r="Q25" i="92"/>
  <c r="R79" i="98" s="1"/>
  <c r="R80" s="1"/>
  <c r="P55" i="67"/>
  <c r="O13" i="70" s="1"/>
  <c r="M13"/>
  <c r="N15" i="98" s="1"/>
  <c r="M25" i="92"/>
  <c r="N79" i="98" s="1"/>
  <c r="H55" i="67"/>
  <c r="G13" i="70" s="1"/>
  <c r="G15" s="1"/>
  <c r="E13"/>
  <c r="F15" i="98" s="1"/>
  <c r="E25" i="92"/>
  <c r="F79" i="98" s="1"/>
  <c r="X55" i="67"/>
  <c r="W25" i="92" s="1"/>
  <c r="X79" i="98" s="1"/>
  <c r="U25" i="92"/>
  <c r="V79" i="98" s="1"/>
  <c r="U13" i="70"/>
  <c r="V15" i="98" s="1"/>
  <c r="L113" i="67"/>
  <c r="H113"/>
  <c r="H116"/>
  <c r="G24" i="91"/>
  <c r="N80" i="98" l="1"/>
  <c r="J12" i="89"/>
  <c r="J55"/>
  <c r="F22" i="91"/>
  <c r="H15" i="70"/>
  <c r="B19" i="69"/>
  <c r="B20"/>
  <c r="P28"/>
  <c r="L28"/>
  <c r="U14" i="89"/>
  <c r="M14"/>
  <c r="R41"/>
  <c r="P15" i="70"/>
  <c r="M80" i="98"/>
  <c r="H14" i="89"/>
  <c r="F45" i="91"/>
  <c r="V80" i="98"/>
  <c r="V84" s="1"/>
  <c r="P23" i="69"/>
  <c r="H23"/>
  <c r="E80" i="98"/>
  <c r="F80"/>
  <c r="S66"/>
  <c r="I80"/>
  <c r="U80"/>
  <c r="U83" s="1"/>
  <c r="Q80"/>
  <c r="Q84" s="1"/>
  <c r="R83"/>
  <c r="L23" i="69"/>
  <c r="H45" i="98"/>
  <c r="D15" i="70"/>
  <c r="E15" i="98"/>
  <c r="E17" s="1"/>
  <c r="E18" s="1"/>
  <c r="L15" i="70"/>
  <c r="M15" i="98"/>
  <c r="M17" s="1"/>
  <c r="M18" s="1"/>
  <c r="T15" i="70"/>
  <c r="U15" i="98"/>
  <c r="U17" s="1"/>
  <c r="U18" s="1"/>
  <c r="T23" i="69"/>
  <c r="E53" i="98"/>
  <c r="D42" i="91"/>
  <c r="D16"/>
  <c r="I18" i="98"/>
  <c r="T28" i="69"/>
  <c r="T33" i="68"/>
  <c r="T15" i="69" s="1"/>
  <c r="D28"/>
  <c r="D43" i="91"/>
  <c r="D18"/>
  <c r="S25" i="92"/>
  <c r="T79" i="98" s="1"/>
  <c r="T80" s="1"/>
  <c r="T84" s="1"/>
  <c r="E55"/>
  <c r="E57" s="1"/>
  <c r="E22" s="1"/>
  <c r="M41" i="67"/>
  <c r="L21" i="68" s="1"/>
  <c r="L23" s="1"/>
  <c r="D23"/>
  <c r="D25" s="1"/>
  <c r="D35" s="1"/>
  <c r="D14" i="69" s="1"/>
  <c r="D44" i="91"/>
  <c r="D39"/>
  <c r="D38"/>
  <c r="D36"/>
  <c r="D12"/>
  <c r="U41" i="67"/>
  <c r="T21" i="68" s="1"/>
  <c r="T23" s="1"/>
  <c r="T25" s="1"/>
  <c r="T35" s="1"/>
  <c r="T14" i="69" s="1"/>
  <c r="Q41" i="67"/>
  <c r="P21" i="68" s="1"/>
  <c r="P23" s="1"/>
  <c r="I41" i="67"/>
  <c r="H21" i="68" s="1"/>
  <c r="H23" s="1"/>
  <c r="H12" s="1"/>
  <c r="D15" i="91"/>
  <c r="I65" i="67"/>
  <c r="M65"/>
  <c r="Q91"/>
  <c r="U91"/>
  <c r="Q65"/>
  <c r="L14" i="89"/>
  <c r="U65" i="67"/>
  <c r="T14" i="89"/>
  <c r="P56"/>
  <c r="P19" s="1"/>
  <c r="L46"/>
  <c r="L18" s="1"/>
  <c r="H56"/>
  <c r="H19" s="1"/>
  <c r="D46"/>
  <c r="D18" s="1"/>
  <c r="D56"/>
  <c r="D19" s="1"/>
  <c r="P46"/>
  <c r="P18" s="1"/>
  <c r="L56"/>
  <c r="L19" s="1"/>
  <c r="H46"/>
  <c r="H18" s="1"/>
  <c r="D14"/>
  <c r="N40"/>
  <c r="X65" i="67"/>
  <c r="W65" s="1"/>
  <c r="I14" i="89"/>
  <c r="E21" i="91"/>
  <c r="E37"/>
  <c r="G25" i="92"/>
  <c r="H79" i="98" s="1"/>
  <c r="H80" s="1"/>
  <c r="E41" i="91"/>
  <c r="W12" i="89"/>
  <c r="V12" s="1"/>
  <c r="N12"/>
  <c r="G14"/>
  <c r="F54"/>
  <c r="E19" i="91"/>
  <c r="F44" i="98"/>
  <c r="J80"/>
  <c r="S67"/>
  <c r="V54" i="89"/>
  <c r="V39"/>
  <c r="G19" i="91"/>
  <c r="L65" i="67"/>
  <c r="K65" s="1"/>
  <c r="R40" i="89"/>
  <c r="J54"/>
  <c r="E44" i="91"/>
  <c r="H65" i="67"/>
  <c r="G65" s="1"/>
  <c r="T65"/>
  <c r="S65" s="1"/>
  <c r="W74" i="98"/>
  <c r="G66"/>
  <c r="W67"/>
  <c r="E42" i="91"/>
  <c r="E47"/>
  <c r="G47" s="1"/>
  <c r="G36"/>
  <c r="G15"/>
  <c r="K66" i="98"/>
  <c r="S75"/>
  <c r="G37" i="91"/>
  <c r="G35"/>
  <c r="J45" i="89"/>
  <c r="S12"/>
  <c r="R12" s="1"/>
  <c r="N26"/>
  <c r="E14"/>
  <c r="L109" i="67"/>
  <c r="G17" i="91"/>
  <c r="G42"/>
  <c r="O67" i="98"/>
  <c r="N27" i="69"/>
  <c r="N41" i="89"/>
  <c r="W66" i="98"/>
  <c r="T74"/>
  <c r="S74" s="1"/>
  <c r="G16" i="91"/>
  <c r="R27" i="69"/>
  <c r="K14" i="89"/>
  <c r="J14" s="1"/>
  <c r="J13"/>
  <c r="U15" i="70"/>
  <c r="K25" i="92"/>
  <c r="R26" i="89"/>
  <c r="J41"/>
  <c r="N55"/>
  <c r="R45"/>
  <c r="V41"/>
  <c r="V45"/>
  <c r="N45"/>
  <c r="P65" i="67"/>
  <c r="O65" s="1"/>
  <c r="R55" i="89"/>
  <c r="T56"/>
  <c r="T19" s="1"/>
  <c r="H28" i="69"/>
  <c r="P25" i="68"/>
  <c r="P35" s="1"/>
  <c r="P14" i="69" s="1"/>
  <c r="P30" i="89"/>
  <c r="P33" s="1"/>
  <c r="P17" s="1"/>
  <c r="P12" i="68"/>
  <c r="T46" i="89"/>
  <c r="T18" s="1"/>
  <c r="D23" i="69"/>
  <c r="L25" i="68"/>
  <c r="L35" s="1"/>
  <c r="L14" i="69" s="1"/>
  <c r="L12" i="68"/>
  <c r="L30" i="89"/>
  <c r="L33" s="1"/>
  <c r="L17" s="1"/>
  <c r="M81" i="67"/>
  <c r="U81"/>
  <c r="P13" i="89"/>
  <c r="P14" s="1"/>
  <c r="R15" i="98"/>
  <c r="R17" s="1"/>
  <c r="R18" s="1"/>
  <c r="R13" i="70"/>
  <c r="V26" i="89"/>
  <c r="V40"/>
  <c r="N54"/>
  <c r="F55"/>
  <c r="J27" i="69"/>
  <c r="K109" i="67"/>
  <c r="G21" i="91"/>
  <c r="G34"/>
  <c r="O66" i="98"/>
  <c r="N49" i="89"/>
  <c r="J13" i="70"/>
  <c r="F45" i="89"/>
  <c r="R54"/>
  <c r="V55"/>
  <c r="J26"/>
  <c r="F26"/>
  <c r="G40" i="91"/>
  <c r="V13" i="89"/>
  <c r="N13"/>
  <c r="O14"/>
  <c r="G38" i="91"/>
  <c r="F27" i="69"/>
  <c r="G12" i="91"/>
  <c r="W13" i="70"/>
  <c r="E15"/>
  <c r="F15" s="1"/>
  <c r="I15"/>
  <c r="J15" s="1"/>
  <c r="K49" i="89"/>
  <c r="G43" i="91"/>
  <c r="F13" i="70"/>
  <c r="M15"/>
  <c r="G49" i="89"/>
  <c r="F49" s="1"/>
  <c r="F12"/>
  <c r="F13"/>
  <c r="K67" i="98"/>
  <c r="G67"/>
  <c r="R84"/>
  <c r="R25" i="92"/>
  <c r="Q14" i="89"/>
  <c r="R39"/>
  <c r="F41"/>
  <c r="G14" i="91"/>
  <c r="N83" i="98"/>
  <c r="W79"/>
  <c r="X80"/>
  <c r="X84" s="1"/>
  <c r="R13" i="89"/>
  <c r="V27" i="69"/>
  <c r="W75" i="98"/>
  <c r="V17"/>
  <c r="V18" s="1"/>
  <c r="X15"/>
  <c r="R49" i="89"/>
  <c r="N39"/>
  <c r="O75" i="98"/>
  <c r="N84"/>
  <c r="O74"/>
  <c r="H15"/>
  <c r="F17"/>
  <c r="F18" s="1"/>
  <c r="O15" i="70"/>
  <c r="N13"/>
  <c r="J17" i="98"/>
  <c r="J18" s="1"/>
  <c r="L15"/>
  <c r="N17"/>
  <c r="N18" s="1"/>
  <c r="P15"/>
  <c r="V25" i="92"/>
  <c r="S15" i="70"/>
  <c r="R15" s="1"/>
  <c r="O25" i="92"/>
  <c r="V49" i="89"/>
  <c r="H109" i="67"/>
  <c r="G109" s="1"/>
  <c r="S79" i="98" l="1"/>
  <c r="E22" i="91"/>
  <c r="E26" s="1"/>
  <c r="N14" i="89"/>
  <c r="L21"/>
  <c r="L24" s="1"/>
  <c r="H30"/>
  <c r="H33" s="1"/>
  <c r="H17" s="1"/>
  <c r="D22" i="91"/>
  <c r="D26" s="1"/>
  <c r="E70" i="98" s="1"/>
  <c r="E74" s="1"/>
  <c r="E83" s="1"/>
  <c r="V83"/>
  <c r="Q83"/>
  <c r="Q85" s="1"/>
  <c r="Q87" s="1"/>
  <c r="Q23" s="1"/>
  <c r="U22" s="1"/>
  <c r="B21" i="69"/>
  <c r="G79" i="98"/>
  <c r="R85"/>
  <c r="R87" s="1"/>
  <c r="R23" s="1"/>
  <c r="V22" s="1"/>
  <c r="D30" i="89"/>
  <c r="D33" s="1"/>
  <c r="D17" s="1"/>
  <c r="T12" i="68"/>
  <c r="U84" i="98"/>
  <c r="U85" s="1"/>
  <c r="U87" s="1"/>
  <c r="U23" s="1"/>
  <c r="U26" s="1"/>
  <c r="U27" s="1"/>
  <c r="D45" i="91"/>
  <c r="D49" s="1"/>
  <c r="E71" i="98" s="1"/>
  <c r="E75" s="1"/>
  <c r="E84" s="1"/>
  <c r="W14" i="89"/>
  <c r="V14" s="1"/>
  <c r="D12" i="68"/>
  <c r="P21" i="89"/>
  <c r="P25" s="1"/>
  <c r="H25" i="68"/>
  <c r="H35" s="1"/>
  <c r="H14" i="69" s="1"/>
  <c r="T30" i="89"/>
  <c r="T33" s="1"/>
  <c r="T17" s="1"/>
  <c r="F25" i="92"/>
  <c r="T27" i="68"/>
  <c r="I71" i="98"/>
  <c r="I75" s="1"/>
  <c r="I84" s="1"/>
  <c r="L27" i="68"/>
  <c r="D27"/>
  <c r="P27"/>
  <c r="H21" i="89"/>
  <c r="H25" s="1"/>
  <c r="D21"/>
  <c r="D24" s="1"/>
  <c r="J70" i="98"/>
  <c r="J74" s="1"/>
  <c r="J83" s="1"/>
  <c r="F70"/>
  <c r="H70" s="1"/>
  <c r="F14" i="89"/>
  <c r="S14"/>
  <c r="R14" s="1"/>
  <c r="L79" i="98"/>
  <c r="J25" i="92"/>
  <c r="T15" i="98"/>
  <c r="S15" s="1"/>
  <c r="S84"/>
  <c r="N85"/>
  <c r="N87" s="1"/>
  <c r="N23" s="1"/>
  <c r="R22" s="1"/>
  <c r="T21" i="89"/>
  <c r="L29" i="68"/>
  <c r="L37" s="1"/>
  <c r="L28"/>
  <c r="T29"/>
  <c r="T37" s="1"/>
  <c r="T28"/>
  <c r="P29"/>
  <c r="P37" s="1"/>
  <c r="P28"/>
  <c r="H29"/>
  <c r="H37" s="1"/>
  <c r="H28"/>
  <c r="V85" i="98"/>
  <c r="V87" s="1"/>
  <c r="V23" s="1"/>
  <c r="W15" i="70"/>
  <c r="V15" s="1"/>
  <c r="V13"/>
  <c r="J49" i="89"/>
  <c r="N15" i="70"/>
  <c r="G22" i="91"/>
  <c r="G26" s="1"/>
  <c r="F26" s="1"/>
  <c r="L17" i="98"/>
  <c r="K15"/>
  <c r="G80"/>
  <c r="W84"/>
  <c r="N25" i="92"/>
  <c r="P79" i="98"/>
  <c r="O15"/>
  <c r="P17"/>
  <c r="X83"/>
  <c r="X85" s="1"/>
  <c r="W80"/>
  <c r="T83"/>
  <c r="T85" s="1"/>
  <c r="S80"/>
  <c r="G15"/>
  <c r="H17"/>
  <c r="W15"/>
  <c r="X17"/>
  <c r="I70" l="1"/>
  <c r="I74" s="1"/>
  <c r="I83" s="1"/>
  <c r="I85" s="1"/>
  <c r="I87" s="1"/>
  <c r="I23" s="1"/>
  <c r="L25" i="89"/>
  <c r="P24"/>
  <c r="L30" i="68"/>
  <c r="L38" s="1"/>
  <c r="L13" i="69" s="1"/>
  <c r="L16" s="1"/>
  <c r="L32" s="1"/>
  <c r="V26" i="98"/>
  <c r="V27" s="1"/>
  <c r="R26"/>
  <c r="R27" s="1"/>
  <c r="B22" i="69"/>
  <c r="F74" i="98"/>
  <c r="F83" s="1"/>
  <c r="E85"/>
  <c r="E87" s="1"/>
  <c r="E23" s="1"/>
  <c r="E26" s="1"/>
  <c r="E27" s="1"/>
  <c r="D25" i="89"/>
  <c r="D27" s="1"/>
  <c r="P30" i="68"/>
  <c r="P38" s="1"/>
  <c r="P13" i="69" s="1"/>
  <c r="P16" s="1"/>
  <c r="P32" s="1"/>
  <c r="H24" i="89"/>
  <c r="H27" s="1"/>
  <c r="H27" i="68"/>
  <c r="H30" s="1"/>
  <c r="H38" s="1"/>
  <c r="L70" i="98"/>
  <c r="K79"/>
  <c r="L80"/>
  <c r="K80" s="1"/>
  <c r="T17"/>
  <c r="T18" s="1"/>
  <c r="S18" s="1"/>
  <c r="L27" i="89"/>
  <c r="T24"/>
  <c r="T25"/>
  <c r="T30" i="68"/>
  <c r="T38" s="1"/>
  <c r="T13" i="69" s="1"/>
  <c r="T16" s="1"/>
  <c r="T32" s="1"/>
  <c r="P27" i="89"/>
  <c r="H13" i="69"/>
  <c r="H16" s="1"/>
  <c r="H32" s="1"/>
  <c r="H74" i="98"/>
  <c r="G70"/>
  <c r="H18"/>
  <c r="G17"/>
  <c r="P18"/>
  <c r="O17"/>
  <c r="O79"/>
  <c r="P80"/>
  <c r="L18"/>
  <c r="K17"/>
  <c r="X18"/>
  <c r="W17"/>
  <c r="S85"/>
  <c r="T87"/>
  <c r="W85"/>
  <c r="X87"/>
  <c r="S17" l="1"/>
  <c r="B23" i="69"/>
  <c r="L74" i="98"/>
  <c r="K74" s="1"/>
  <c r="K70"/>
  <c r="M74" s="1"/>
  <c r="M83" s="1"/>
  <c r="T18" i="70"/>
  <c r="T19" s="1"/>
  <c r="T21" i="92"/>
  <c r="P18" i="70"/>
  <c r="P19" s="1"/>
  <c r="P21" i="92"/>
  <c r="L21"/>
  <c r="L18" i="70"/>
  <c r="L19" s="1"/>
  <c r="H21" i="92"/>
  <c r="H18" i="70"/>
  <c r="H19" s="1"/>
  <c r="T27" i="89"/>
  <c r="G74" i="98"/>
  <c r="H83"/>
  <c r="W18"/>
  <c r="K18"/>
  <c r="O80"/>
  <c r="P83"/>
  <c r="T23"/>
  <c r="S87"/>
  <c r="O18"/>
  <c r="G18"/>
  <c r="P84"/>
  <c r="O84" s="1"/>
  <c r="W87"/>
  <c r="X23"/>
  <c r="W23" s="1"/>
  <c r="B26" i="69" l="1"/>
  <c r="B27" s="1"/>
  <c r="B28" s="1"/>
  <c r="B30" s="1"/>
  <c r="B32" s="1"/>
  <c r="L83" i="98"/>
  <c r="X22"/>
  <c r="W22" s="1"/>
  <c r="S23"/>
  <c r="P85"/>
  <c r="X26" l="1"/>
  <c r="P87"/>
  <c r="O85"/>
  <c r="O87" l="1"/>
  <c r="P23"/>
  <c r="X27"/>
  <c r="W27" s="1"/>
  <c r="W26"/>
  <c r="T22" l="1"/>
  <c r="O23"/>
  <c r="S22" l="1"/>
  <c r="T26"/>
  <c r="T27" l="1"/>
  <c r="S27" s="1"/>
  <c r="S26"/>
  <c r="I37" i="89" l="1"/>
  <c r="L72" i="67"/>
  <c r="K37" i="89" s="1"/>
  <c r="J37" l="1"/>
  <c r="H72" i="67" l="1"/>
  <c r="G37" i="89" s="1"/>
  <c r="E37"/>
  <c r="F37" l="1"/>
  <c r="G20" l="1"/>
  <c r="H88" i="67" l="1"/>
  <c r="G53" i="89" s="1"/>
  <c r="E53"/>
  <c r="H87" i="67"/>
  <c r="E52" i="89"/>
  <c r="F53" l="1"/>
  <c r="G52"/>
  <c r="F52" l="1"/>
  <c r="S20" l="1"/>
  <c r="O20"/>
  <c r="K20"/>
  <c r="X88" i="67" l="1"/>
  <c r="W53" i="89" s="1"/>
  <c r="U53"/>
  <c r="Q53"/>
  <c r="T88" i="67"/>
  <c r="S53" i="89" s="1"/>
  <c r="P88" i="67"/>
  <c r="O53" i="89" s="1"/>
  <c r="M53"/>
  <c r="L88" i="67"/>
  <c r="K53" i="89" s="1"/>
  <c r="I53"/>
  <c r="U52"/>
  <c r="X87" i="67"/>
  <c r="T87"/>
  <c r="Q52" i="89"/>
  <c r="P87" i="67"/>
  <c r="M52" i="89"/>
  <c r="L87" i="67"/>
  <c r="I52" i="89"/>
  <c r="J53" l="1"/>
  <c r="N53"/>
  <c r="V53"/>
  <c r="R53"/>
  <c r="W52"/>
  <c r="S52"/>
  <c r="O52"/>
  <c r="K52"/>
  <c r="V52" l="1"/>
  <c r="R52"/>
  <c r="N52"/>
  <c r="J52"/>
  <c r="X73" i="67" l="1"/>
  <c r="W38" i="89" s="1"/>
  <c r="U38"/>
  <c r="Q38"/>
  <c r="T73" i="67"/>
  <c r="S38" i="89" s="1"/>
  <c r="M38"/>
  <c r="P73" i="67"/>
  <c r="O38" i="89" s="1"/>
  <c r="L73" i="67"/>
  <c r="K38" i="89" s="1"/>
  <c r="I38"/>
  <c r="H73" i="67"/>
  <c r="G38" i="89" s="1"/>
  <c r="E38"/>
  <c r="F38" l="1"/>
  <c r="J38"/>
  <c r="V38"/>
  <c r="N38"/>
  <c r="R38"/>
  <c r="H13" i="67" l="1"/>
  <c r="L13"/>
  <c r="P13"/>
  <c r="T13"/>
  <c r="X72" l="1"/>
  <c r="U37" i="89"/>
  <c r="Q37"/>
  <c r="T72" i="67"/>
  <c r="M37" i="89"/>
  <c r="P72" i="67"/>
  <c r="W37" i="89" l="1"/>
  <c r="S37"/>
  <c r="O37"/>
  <c r="V37" l="1"/>
  <c r="R37"/>
  <c r="N37"/>
  <c r="H36" i="67" l="1"/>
  <c r="L36" l="1"/>
  <c r="P36" l="1"/>
  <c r="T36" l="1"/>
  <c r="X36" l="1"/>
  <c r="E22" i="68" l="1"/>
  <c r="H28" i="67"/>
  <c r="G22" i="68" s="1"/>
  <c r="E33" l="1"/>
  <c r="E15" i="69" s="1"/>
  <c r="F22" i="68"/>
  <c r="G33"/>
  <c r="G15" i="69" l="1"/>
  <c r="F33" i="68"/>
  <c r="L28" i="67"/>
  <c r="K22" i="68" s="1"/>
  <c r="I22"/>
  <c r="J22" l="1"/>
  <c r="K33"/>
  <c r="I33"/>
  <c r="I15" i="69" s="1"/>
  <c r="K15" l="1"/>
  <c r="J33" i="68"/>
  <c r="P28" i="67"/>
  <c r="O22" i="68" s="1"/>
  <c r="M22"/>
  <c r="O33" l="1"/>
  <c r="N22"/>
  <c r="M33"/>
  <c r="M15" i="69" s="1"/>
  <c r="O15" l="1"/>
  <c r="N33" i="68"/>
  <c r="Q22"/>
  <c r="T28" i="67"/>
  <c r="S22" i="68" s="1"/>
  <c r="Q33" l="1"/>
  <c r="Q15" i="69" s="1"/>
  <c r="R22" i="68"/>
  <c r="S33"/>
  <c r="X28" i="67" l="1"/>
  <c r="W22" i="68" s="1"/>
  <c r="U22"/>
  <c r="S15" i="69"/>
  <c r="R33" i="68"/>
  <c r="U33" l="1"/>
  <c r="U15" i="69" s="1"/>
  <c r="V22" i="68"/>
  <c r="W33"/>
  <c r="V33" l="1"/>
  <c r="W15" i="69"/>
  <c r="H19" i="67" l="1"/>
  <c r="F18"/>
  <c r="J18" l="1"/>
  <c r="L19"/>
  <c r="H18"/>
  <c r="H26"/>
  <c r="L26" l="1"/>
  <c r="P19"/>
  <c r="N18"/>
  <c r="L18"/>
  <c r="T19" l="1"/>
  <c r="R18"/>
  <c r="P26"/>
  <c r="P18"/>
  <c r="T18" l="1"/>
  <c r="T26"/>
  <c r="X19"/>
  <c r="V18"/>
  <c r="X26" l="1"/>
  <c r="X18"/>
  <c r="H27" l="1"/>
  <c r="L27"/>
  <c r="T27"/>
  <c r="P27"/>
  <c r="X27"/>
  <c r="H20"/>
  <c r="P20"/>
  <c r="L20"/>
  <c r="T20"/>
  <c r="X20"/>
  <c r="X21" l="1"/>
  <c r="P21"/>
  <c r="T21"/>
  <c r="L21"/>
  <c r="H21"/>
  <c r="H37" l="1"/>
  <c r="H41" s="1"/>
  <c r="F41"/>
  <c r="E21" i="68" s="1"/>
  <c r="E23" s="1"/>
  <c r="G21" l="1"/>
  <c r="G41" i="67"/>
  <c r="E12" i="68"/>
  <c r="E25"/>
  <c r="E35" s="1"/>
  <c r="E14" i="69" s="1"/>
  <c r="E30" i="89"/>
  <c r="E27" i="68" l="1"/>
  <c r="F21"/>
  <c r="G23"/>
  <c r="G12" l="1"/>
  <c r="G25"/>
  <c r="G27" s="1"/>
  <c r="G30" i="89"/>
  <c r="F30" s="1"/>
  <c r="F23" i="68"/>
  <c r="F12" l="1"/>
  <c r="F25"/>
  <c r="G35"/>
  <c r="F27"/>
  <c r="L37" i="67"/>
  <c r="L41" s="1"/>
  <c r="J41"/>
  <c r="I21" i="68" s="1"/>
  <c r="I23" s="1"/>
  <c r="P37" i="67" l="1"/>
  <c r="P41" s="1"/>
  <c r="N41"/>
  <c r="M21" i="68" s="1"/>
  <c r="M23" s="1"/>
  <c r="K21"/>
  <c r="K41" i="67"/>
  <c r="I12" i="68"/>
  <c r="I30" i="89"/>
  <c r="I25" i="68"/>
  <c r="I35" s="1"/>
  <c r="I14" i="69" s="1"/>
  <c r="F35" i="68"/>
  <c r="G14" i="69"/>
  <c r="F14" s="1"/>
  <c r="J21" i="68" l="1"/>
  <c r="K23"/>
  <c r="O21"/>
  <c r="O41" i="67"/>
  <c r="M25" i="68"/>
  <c r="M35" s="1"/>
  <c r="M14" i="69" s="1"/>
  <c r="M12" i="68"/>
  <c r="M30" i="89"/>
  <c r="I27" i="68"/>
  <c r="M27" l="1"/>
  <c r="I28"/>
  <c r="I29"/>
  <c r="I37" s="1"/>
  <c r="N21"/>
  <c r="O23"/>
  <c r="K12"/>
  <c r="K25"/>
  <c r="J23"/>
  <c r="K30" i="89"/>
  <c r="J30" s="1"/>
  <c r="I30" i="68" l="1"/>
  <c r="I38" s="1"/>
  <c r="I13" i="69" s="1"/>
  <c r="I16" s="1"/>
  <c r="T37" i="67"/>
  <c r="T41" s="1"/>
  <c r="R41"/>
  <c r="Q21" i="68" s="1"/>
  <c r="Q23" s="1"/>
  <c r="E28"/>
  <c r="E29"/>
  <c r="E37" s="1"/>
  <c r="D28"/>
  <c r="D29"/>
  <c r="D37" s="1"/>
  <c r="J12" i="69"/>
  <c r="J12" i="68"/>
  <c r="F12" i="69"/>
  <c r="K27" i="68"/>
  <c r="K35"/>
  <c r="J25"/>
  <c r="F13"/>
  <c r="G29"/>
  <c r="G28"/>
  <c r="O12"/>
  <c r="O30" i="89"/>
  <c r="N30" s="1"/>
  <c r="O25" i="68"/>
  <c r="N23"/>
  <c r="N12" l="1"/>
  <c r="J27"/>
  <c r="Q30" i="89"/>
  <c r="Q12" i="68"/>
  <c r="Q25"/>
  <c r="Q35" s="1"/>
  <c r="Q14" i="69" s="1"/>
  <c r="M28" i="68"/>
  <c r="M29"/>
  <c r="M37" s="1"/>
  <c r="F29"/>
  <c r="G37"/>
  <c r="K14" i="69"/>
  <c r="J14" s="1"/>
  <c r="J35" i="68"/>
  <c r="E30"/>
  <c r="E38" s="1"/>
  <c r="E13" i="69" s="1"/>
  <c r="E16" s="1"/>
  <c r="N12"/>
  <c r="O27" i="68"/>
  <c r="O35"/>
  <c r="N25"/>
  <c r="F28"/>
  <c r="G30"/>
  <c r="K29"/>
  <c r="J13"/>
  <c r="K28"/>
  <c r="J28" s="1"/>
  <c r="S41" i="67"/>
  <c r="S21" i="68"/>
  <c r="D30"/>
  <c r="D38" s="1"/>
  <c r="D13" i="69" s="1"/>
  <c r="D16" s="1"/>
  <c r="D32" s="1"/>
  <c r="M30" i="68" l="1"/>
  <c r="M38" s="1"/>
  <c r="M13" i="69" s="1"/>
  <c r="M16" s="1"/>
  <c r="X37" i="67"/>
  <c r="X41" s="1"/>
  <c r="V41"/>
  <c r="U21" i="68" s="1"/>
  <c r="U23" s="1"/>
  <c r="N35"/>
  <c r="O14" i="69"/>
  <c r="N14" s="1"/>
  <c r="D18" i="70"/>
  <c r="D19" s="1"/>
  <c r="D21" i="92"/>
  <c r="D27" s="1"/>
  <c r="R21" i="68"/>
  <c r="S23"/>
  <c r="J29"/>
  <c r="K37"/>
  <c r="F37"/>
  <c r="N13"/>
  <c r="O28"/>
  <c r="N28" s="1"/>
  <c r="O29"/>
  <c r="K30"/>
  <c r="F30"/>
  <c r="G38"/>
  <c r="F38" s="1"/>
  <c r="N27"/>
  <c r="Q27"/>
  <c r="O30" l="1"/>
  <c r="O38" s="1"/>
  <c r="N38" s="1"/>
  <c r="S30" i="89"/>
  <c r="R30" s="1"/>
  <c r="S12" i="68"/>
  <c r="S25"/>
  <c r="S27" s="1"/>
  <c r="R23"/>
  <c r="W41" i="67"/>
  <c r="W21" i="68"/>
  <c r="G13" i="69"/>
  <c r="N30" i="68"/>
  <c r="K38"/>
  <c r="J38" s="1"/>
  <c r="J30"/>
  <c r="U30" i="89"/>
  <c r="U25" i="68"/>
  <c r="U35" s="1"/>
  <c r="U14" i="69" s="1"/>
  <c r="U12" i="68"/>
  <c r="J37"/>
  <c r="O37"/>
  <c r="N29"/>
  <c r="K13" i="69" l="1"/>
  <c r="K16" s="1"/>
  <c r="R27" i="68"/>
  <c r="O13" i="69"/>
  <c r="N37" i="68"/>
  <c r="F13" i="69"/>
  <c r="G16"/>
  <c r="U27" i="68"/>
  <c r="R12"/>
  <c r="S35"/>
  <c r="R25"/>
  <c r="V21"/>
  <c r="W23"/>
  <c r="J13" i="69" l="1"/>
  <c r="R12"/>
  <c r="S29" i="68"/>
  <c r="S28"/>
  <c r="R13"/>
  <c r="N13" i="69"/>
  <c r="O16"/>
  <c r="U28" i="68"/>
  <c r="U29"/>
  <c r="U37" s="1"/>
  <c r="V23"/>
  <c r="W30" i="89"/>
  <c r="V30" s="1"/>
  <c r="W25" i="68"/>
  <c r="W12"/>
  <c r="Q28"/>
  <c r="Q29"/>
  <c r="Q37" s="1"/>
  <c r="S14" i="69"/>
  <c r="R14" s="1"/>
  <c r="R35" i="68"/>
  <c r="F16" i="69"/>
  <c r="J16"/>
  <c r="U30" i="68" l="1"/>
  <c r="U38" s="1"/>
  <c r="U13" i="69" s="1"/>
  <c r="U16" s="1"/>
  <c r="Q30" i="68"/>
  <c r="Q38" s="1"/>
  <c r="Q13" i="69" s="1"/>
  <c r="Q16" s="1"/>
  <c r="V12" i="68"/>
  <c r="N16" i="69"/>
  <c r="R29" i="68"/>
  <c r="S37"/>
  <c r="R28"/>
  <c r="S30"/>
  <c r="V12" i="69"/>
  <c r="W27" i="68"/>
  <c r="W35"/>
  <c r="V25"/>
  <c r="W29" l="1"/>
  <c r="W28"/>
  <c r="V28" s="1"/>
  <c r="V13"/>
  <c r="V27"/>
  <c r="V35"/>
  <c r="W14" i="69"/>
  <c r="V14" s="1"/>
  <c r="R37" i="68"/>
  <c r="R30"/>
  <c r="S38"/>
  <c r="R38" s="1"/>
  <c r="W30" l="1"/>
  <c r="W38" s="1"/>
  <c r="V38" s="1"/>
  <c r="S13" i="69"/>
  <c r="W37" i="68"/>
  <c r="V29"/>
  <c r="V30" l="1"/>
  <c r="R13" i="69"/>
  <c r="S16"/>
  <c r="V37" i="68"/>
  <c r="W13" i="69"/>
  <c r="R16" l="1"/>
  <c r="V13"/>
  <c r="W16"/>
  <c r="V16" l="1"/>
  <c r="J123" i="67" l="1"/>
  <c r="L117"/>
  <c r="L123" s="1"/>
  <c r="K123" s="1"/>
  <c r="E39" i="91"/>
  <c r="E45" s="1"/>
  <c r="E49" s="1"/>
  <c r="H117" i="67"/>
  <c r="F123"/>
  <c r="H123" l="1"/>
  <c r="G123" s="1"/>
  <c r="G39" i="91"/>
  <c r="G45" s="1"/>
  <c r="G49" s="1"/>
  <c r="F49" s="1"/>
  <c r="H51" i="67"/>
  <c r="F53"/>
  <c r="E31" i="89"/>
  <c r="E26" i="69"/>
  <c r="E28" s="1"/>
  <c r="J71" i="98"/>
  <c r="F71"/>
  <c r="F75" l="1"/>
  <c r="F84" s="1"/>
  <c r="F85" s="1"/>
  <c r="F87" s="1"/>
  <c r="F23" s="1"/>
  <c r="H71"/>
  <c r="L71"/>
  <c r="J75"/>
  <c r="J84" s="1"/>
  <c r="J85" s="1"/>
  <c r="J87" s="1"/>
  <c r="J23" s="1"/>
  <c r="H53" i="67"/>
  <c r="G53" s="1"/>
  <c r="G26" i="69"/>
  <c r="G28" s="1"/>
  <c r="F28" s="1"/>
  <c r="G31" i="89"/>
  <c r="F31" s="1"/>
  <c r="M22" i="98" l="1"/>
  <c r="N22"/>
  <c r="N26" s="1"/>
  <c r="N27" s="1"/>
  <c r="G71"/>
  <c r="H75"/>
  <c r="L75"/>
  <c r="K71"/>
  <c r="M75" s="1"/>
  <c r="M84" s="1"/>
  <c r="M85" s="1"/>
  <c r="M87" s="1"/>
  <c r="M23" s="1"/>
  <c r="I22"/>
  <c r="I26" s="1"/>
  <c r="I27" s="1"/>
  <c r="J22"/>
  <c r="J26" s="1"/>
  <c r="J27" s="1"/>
  <c r="J53" i="67" l="1"/>
  <c r="I26" i="69"/>
  <c r="I28" s="1"/>
  <c r="L51" i="67"/>
  <c r="I31" i="89"/>
  <c r="Q22" i="98"/>
  <c r="Q26" s="1"/>
  <c r="Q27" s="1"/>
  <c r="M26"/>
  <c r="M27" s="1"/>
  <c r="G75"/>
  <c r="H84"/>
  <c r="K75"/>
  <c r="L84"/>
  <c r="L85" l="1"/>
  <c r="K84"/>
  <c r="K31" i="89"/>
  <c r="J31" s="1"/>
  <c r="K26" i="69"/>
  <c r="K28" s="1"/>
  <c r="J28" s="1"/>
  <c r="L53" i="67"/>
  <c r="K53" s="1"/>
  <c r="H85" i="98"/>
  <c r="G84"/>
  <c r="G85" l="1"/>
  <c r="H87"/>
  <c r="L87"/>
  <c r="K85"/>
  <c r="N53" i="67" l="1"/>
  <c r="M31" i="89"/>
  <c r="P51" i="67"/>
  <c r="M26" i="69"/>
  <c r="M28" s="1"/>
  <c r="H23" i="98"/>
  <c r="G87"/>
  <c r="Q31" i="89"/>
  <c r="T51" i="67"/>
  <c r="R53"/>
  <c r="Q26" i="69"/>
  <c r="Q28" s="1"/>
  <c r="V53" i="67"/>
  <c r="U26" i="69"/>
  <c r="U28" s="1"/>
  <c r="U31" i="89"/>
  <c r="X51" i="67"/>
  <c r="L23" i="98"/>
  <c r="K87"/>
  <c r="X53" i="67" l="1"/>
  <c r="W53" s="1"/>
  <c r="W31" i="89"/>
  <c r="V31" s="1"/>
  <c r="W26" i="69"/>
  <c r="W28" s="1"/>
  <c r="V28" s="1"/>
  <c r="S31" i="89"/>
  <c r="R31" s="1"/>
  <c r="T53" i="67"/>
  <c r="S53" s="1"/>
  <c r="S26" i="69"/>
  <c r="S28" s="1"/>
  <c r="R28" s="1"/>
  <c r="P22" i="98"/>
  <c r="K23"/>
  <c r="G23"/>
  <c r="L22"/>
  <c r="K22" s="1"/>
  <c r="P53" i="67"/>
  <c r="O53" s="1"/>
  <c r="O31" i="89"/>
  <c r="N31" s="1"/>
  <c r="O26" i="69"/>
  <c r="O28" s="1"/>
  <c r="N28" s="1"/>
  <c r="P26" i="98" l="1"/>
  <c r="O22"/>
  <c r="L26"/>
  <c r="K26" l="1"/>
  <c r="L27"/>
  <c r="K27" s="1"/>
  <c r="P27"/>
  <c r="O27" s="1"/>
  <c r="O26"/>
  <c r="E44" i="89" l="1"/>
  <c r="H79" i="67"/>
  <c r="G44" i="89" s="1"/>
  <c r="H86" i="67"/>
  <c r="G51" i="89" s="1"/>
  <c r="E51"/>
  <c r="E50"/>
  <c r="F91" i="67"/>
  <c r="H85"/>
  <c r="F44" i="89" l="1"/>
  <c r="H91" i="67"/>
  <c r="G91" s="1"/>
  <c r="G50" i="89"/>
  <c r="E56"/>
  <c r="E19" s="1"/>
  <c r="F51"/>
  <c r="F50" l="1"/>
  <c r="G56"/>
  <c r="G19" l="1"/>
  <c r="F19" s="1"/>
  <c r="F56"/>
  <c r="I44" l="1"/>
  <c r="L79" i="67"/>
  <c r="K44" i="89" s="1"/>
  <c r="M44"/>
  <c r="P79" i="67"/>
  <c r="O44" i="89" s="1"/>
  <c r="U44"/>
  <c r="X79" i="67"/>
  <c r="W44" i="89" s="1"/>
  <c r="M50"/>
  <c r="N91" i="67"/>
  <c r="P85"/>
  <c r="U50" i="89"/>
  <c r="V91" i="67"/>
  <c r="X85"/>
  <c r="M51" i="89"/>
  <c r="P86" i="67"/>
  <c r="O51" i="89" s="1"/>
  <c r="X86" i="67"/>
  <c r="W51" i="89" s="1"/>
  <c r="U51"/>
  <c r="T79" i="67"/>
  <c r="S44" i="89" s="1"/>
  <c r="Q44"/>
  <c r="I50"/>
  <c r="L85" i="67"/>
  <c r="J91"/>
  <c r="Q50" i="89"/>
  <c r="T85" i="67"/>
  <c r="R91"/>
  <c r="I51" i="89"/>
  <c r="L86" i="67"/>
  <c r="K51" i="89" s="1"/>
  <c r="T86" i="67"/>
  <c r="S51" i="89" s="1"/>
  <c r="Q51"/>
  <c r="J51" l="1"/>
  <c r="N51"/>
  <c r="V44"/>
  <c r="J44"/>
  <c r="N44"/>
  <c r="K50"/>
  <c r="L91" i="67"/>
  <c r="K91" s="1"/>
  <c r="S50" i="89"/>
  <c r="T91" i="67"/>
  <c r="S91" s="1"/>
  <c r="O50" i="89"/>
  <c r="P91" i="67"/>
  <c r="O91" s="1"/>
  <c r="Q56" i="89"/>
  <c r="Q19" s="1"/>
  <c r="U56"/>
  <c r="U19" s="1"/>
  <c r="R51"/>
  <c r="I56"/>
  <c r="I19" s="1"/>
  <c r="R44"/>
  <c r="V51"/>
  <c r="M56"/>
  <c r="M19" s="1"/>
  <c r="W50"/>
  <c r="X91" i="67"/>
  <c r="W91" s="1"/>
  <c r="V50" i="89" l="1"/>
  <c r="W56"/>
  <c r="N50"/>
  <c r="O56"/>
  <c r="R50"/>
  <c r="S56"/>
  <c r="J50"/>
  <c r="K56"/>
  <c r="J56" l="1"/>
  <c r="K19"/>
  <c r="J19" s="1"/>
  <c r="S19"/>
  <c r="R19" s="1"/>
  <c r="R56"/>
  <c r="O19"/>
  <c r="N19" s="1"/>
  <c r="N56"/>
  <c r="V56"/>
  <c r="W19"/>
  <c r="V19" s="1"/>
  <c r="T78" i="67" l="1"/>
  <c r="S43" i="89" s="1"/>
  <c r="Q43"/>
  <c r="I43"/>
  <c r="L78" i="67"/>
  <c r="K43" i="89" s="1"/>
  <c r="E43"/>
  <c r="H78" i="67"/>
  <c r="G43" i="89" s="1"/>
  <c r="X78" i="67"/>
  <c r="W43" i="89" s="1"/>
  <c r="U43"/>
  <c r="P78" i="67"/>
  <c r="O43" i="89" s="1"/>
  <c r="M43"/>
  <c r="F43" l="1"/>
  <c r="J43"/>
  <c r="N43"/>
  <c r="V43"/>
  <c r="R43"/>
  <c r="E42" l="1"/>
  <c r="H77" i="67"/>
  <c r="G42" i="89" l="1"/>
  <c r="I42" l="1"/>
  <c r="L77" i="67"/>
  <c r="F42" i="89"/>
  <c r="K42" l="1"/>
  <c r="P77" i="67" l="1"/>
  <c r="N81"/>
  <c r="M42" i="89"/>
  <c r="M46" s="1"/>
  <c r="M18" s="1"/>
  <c r="J42"/>
  <c r="P81" i="67" l="1"/>
  <c r="O81" s="1"/>
  <c r="O42" i="89"/>
  <c r="O46" l="1"/>
  <c r="N42"/>
  <c r="Q42"/>
  <c r="Q46" s="1"/>
  <c r="Q18" s="1"/>
  <c r="R81" i="67"/>
  <c r="T77"/>
  <c r="S42" i="89" l="1"/>
  <c r="T81" i="67"/>
  <c r="S81" s="1"/>
  <c r="N46" i="89"/>
  <c r="O18"/>
  <c r="N18" s="1"/>
  <c r="X77" i="67" l="1"/>
  <c r="V81"/>
  <c r="U42" i="89"/>
  <c r="U46" s="1"/>
  <c r="U18" s="1"/>
  <c r="R42"/>
  <c r="S46"/>
  <c r="R46" l="1"/>
  <c r="S18"/>
  <c r="R18" s="1"/>
  <c r="W42"/>
  <c r="X81" i="67"/>
  <c r="W81" s="1"/>
  <c r="V42" i="89" l="1"/>
  <c r="W46"/>
  <c r="W18" l="1"/>
  <c r="V18" s="1"/>
  <c r="V46"/>
  <c r="O32" l="1"/>
  <c r="O33" s="1"/>
  <c r="M33"/>
  <c r="M17" s="1"/>
  <c r="M21" s="1"/>
  <c r="M24" l="1"/>
  <c r="M25"/>
  <c r="N33"/>
  <c r="O17"/>
  <c r="N17" l="1"/>
  <c r="O21"/>
  <c r="M27"/>
  <c r="O24" l="1"/>
  <c r="O25"/>
  <c r="N25" s="1"/>
  <c r="N21"/>
  <c r="S32" l="1"/>
  <c r="S33" s="1"/>
  <c r="Q33"/>
  <c r="Q17" s="1"/>
  <c r="Q21" s="1"/>
  <c r="N24"/>
  <c r="O27"/>
  <c r="N27" l="1"/>
  <c r="O30" i="69"/>
  <c r="N30" s="1"/>
  <c r="W32" i="89"/>
  <c r="W33" s="1"/>
  <c r="U33"/>
  <c r="U17" s="1"/>
  <c r="U21" s="1"/>
  <c r="R33"/>
  <c r="S17"/>
  <c r="Q24"/>
  <c r="Q25"/>
  <c r="S21" l="1"/>
  <c r="R17"/>
  <c r="U24"/>
  <c r="U25"/>
  <c r="W17"/>
  <c r="V33"/>
  <c r="Q27"/>
  <c r="W21" l="1"/>
  <c r="V17"/>
  <c r="S24"/>
  <c r="S25"/>
  <c r="R25" s="1"/>
  <c r="R21"/>
  <c r="U27"/>
  <c r="S27" l="1"/>
  <c r="R24"/>
  <c r="W24"/>
  <c r="W25"/>
  <c r="V25" s="1"/>
  <c r="V21"/>
  <c r="R27" l="1"/>
  <c r="S30" i="69"/>
  <c r="R30" s="1"/>
  <c r="V24" i="89"/>
  <c r="W27"/>
  <c r="V27" l="1"/>
  <c r="W30" i="69"/>
  <c r="V30" s="1"/>
  <c r="L47" i="67" l="1"/>
  <c r="K22" i="69" s="1"/>
  <c r="I22"/>
  <c r="T47" i="67"/>
  <c r="S22" i="69" s="1"/>
  <c r="Q22"/>
  <c r="E22"/>
  <c r="H47" i="67"/>
  <c r="G22" i="69" s="1"/>
  <c r="M22"/>
  <c r="P47" i="67"/>
  <c r="O22" i="69" s="1"/>
  <c r="U22"/>
  <c r="X47" i="67"/>
  <c r="W22" i="69" s="1"/>
  <c r="R22" l="1"/>
  <c r="J22"/>
  <c r="V22"/>
  <c r="N22"/>
  <c r="F22"/>
  <c r="I21" l="1"/>
  <c r="L46" i="67"/>
  <c r="K21" i="69" s="1"/>
  <c r="J21" l="1"/>
  <c r="H46" i="67"/>
  <c r="G21" i="69" s="1"/>
  <c r="E21"/>
  <c r="F21" l="1"/>
  <c r="L44" i="67" l="1"/>
  <c r="K19" i="69" s="1"/>
  <c r="I19"/>
  <c r="Q19"/>
  <c r="T44" i="67"/>
  <c r="S19" i="69" s="1"/>
  <c r="P44" i="67"/>
  <c r="O19" i="69" s="1"/>
  <c r="M19"/>
  <c r="R19" l="1"/>
  <c r="J19"/>
  <c r="E19"/>
  <c r="H44" i="67"/>
  <c r="G19" i="69" s="1"/>
  <c r="U19"/>
  <c r="X44" i="67"/>
  <c r="W19" i="69" s="1"/>
  <c r="N19"/>
  <c r="F19" l="1"/>
  <c r="V19"/>
  <c r="I20" l="1"/>
  <c r="I23" s="1"/>
  <c r="L45" i="67"/>
  <c r="J48"/>
  <c r="Q20" i="69"/>
  <c r="T45" i="67"/>
  <c r="E20" i="69"/>
  <c r="E23" s="1"/>
  <c r="H45" i="67"/>
  <c r="F48"/>
  <c r="U20" i="69"/>
  <c r="X45" i="67"/>
  <c r="P45"/>
  <c r="M20" i="69"/>
  <c r="G20" l="1"/>
  <c r="H48" i="67"/>
  <c r="G48" s="1"/>
  <c r="O20" i="69"/>
  <c r="W20"/>
  <c r="S20"/>
  <c r="K20"/>
  <c r="L48" i="67"/>
  <c r="K48" s="1"/>
  <c r="U21" i="69" l="1"/>
  <c r="U23" s="1"/>
  <c r="U32" s="1"/>
  <c r="X46" i="67"/>
  <c r="V48"/>
  <c r="P46"/>
  <c r="M21" i="69"/>
  <c r="M23" s="1"/>
  <c r="M32" s="1"/>
  <c r="N48" i="67"/>
  <c r="Q21" i="69"/>
  <c r="Q23" s="1"/>
  <c r="Q32" s="1"/>
  <c r="T46" i="67"/>
  <c r="R48"/>
  <c r="J20" i="69"/>
  <c r="K23"/>
  <c r="R20"/>
  <c r="V20"/>
  <c r="N20"/>
  <c r="F20"/>
  <c r="G23"/>
  <c r="S21" l="1"/>
  <c r="T48" i="67"/>
  <c r="S48" s="1"/>
  <c r="O21" i="69"/>
  <c r="P48" i="67"/>
  <c r="O48" s="1"/>
  <c r="U21" i="92"/>
  <c r="U18" i="70"/>
  <c r="U19" s="1"/>
  <c r="Q18"/>
  <c r="Q19" s="1"/>
  <c r="Q21" i="92"/>
  <c r="M21"/>
  <c r="M18" i="70"/>
  <c r="M19" s="1"/>
  <c r="W21" i="69"/>
  <c r="X48" i="67"/>
  <c r="F23" i="69"/>
  <c r="J23"/>
  <c r="V21" l="1"/>
  <c r="W23"/>
  <c r="N21"/>
  <c r="O23"/>
  <c r="R21"/>
  <c r="S23"/>
  <c r="R23" l="1"/>
  <c r="S32"/>
  <c r="N23"/>
  <c r="V23"/>
  <c r="W32"/>
  <c r="W18" i="70" l="1"/>
  <c r="W21" i="92"/>
  <c r="V32" i="69"/>
  <c r="S18" i="70"/>
  <c r="R32" i="69"/>
  <c r="S21" i="92"/>
  <c r="R21" l="1"/>
  <c r="R29" s="1"/>
  <c r="S19" i="70"/>
  <c r="R19" s="1"/>
  <c r="R18"/>
  <c r="V18"/>
  <c r="W19"/>
  <c r="V19" s="1"/>
  <c r="V21" i="92"/>
  <c r="V29" s="1"/>
  <c r="H74" i="67" l="1"/>
  <c r="E39" i="89"/>
  <c r="L74" i="67"/>
  <c r="I39" i="89"/>
  <c r="J81" i="67"/>
  <c r="G39" i="89" l="1"/>
  <c r="I40"/>
  <c r="I46" s="1"/>
  <c r="I18" s="1"/>
  <c r="L75" i="67"/>
  <c r="K40" i="89" s="1"/>
  <c r="K39"/>
  <c r="E40" l="1"/>
  <c r="E46" s="1"/>
  <c r="E18" s="1"/>
  <c r="H75" i="67"/>
  <c r="F81"/>
  <c r="F39" i="89"/>
  <c r="J39"/>
  <c r="K46"/>
  <c r="J40"/>
  <c r="L81" i="67"/>
  <c r="K81" s="1"/>
  <c r="G40" i="89" l="1"/>
  <c r="H81" i="67"/>
  <c r="G81" s="1"/>
  <c r="J46" i="89"/>
  <c r="K18"/>
  <c r="J18" s="1"/>
  <c r="F40" l="1"/>
  <c r="G46"/>
  <c r="F46" l="1"/>
  <c r="G18"/>
  <c r="F18" s="1"/>
  <c r="I33" l="1"/>
  <c r="I17" s="1"/>
  <c r="I21" s="1"/>
  <c r="K32"/>
  <c r="K33" s="1"/>
  <c r="E33"/>
  <c r="E17" s="1"/>
  <c r="E21" s="1"/>
  <c r="G32"/>
  <c r="G33" s="1"/>
  <c r="I25" l="1"/>
  <c r="I24"/>
  <c r="K17"/>
  <c r="J33"/>
  <c r="E25"/>
  <c r="E24"/>
  <c r="F33"/>
  <c r="G17"/>
  <c r="I32" i="69"/>
  <c r="E27" i="89" l="1"/>
  <c r="I27"/>
  <c r="E32" i="69"/>
  <c r="I21" i="92"/>
  <c r="I18" i="70"/>
  <c r="I19" s="1"/>
  <c r="K21" i="89"/>
  <c r="J17"/>
  <c r="G21"/>
  <c r="F17"/>
  <c r="G25" l="1"/>
  <c r="F25" s="1"/>
  <c r="F21"/>
  <c r="G24"/>
  <c r="O32" i="69"/>
  <c r="K24" i="89"/>
  <c r="K25"/>
  <c r="J25" s="1"/>
  <c r="J21"/>
  <c r="E21" i="92"/>
  <c r="E27" s="1"/>
  <c r="E18" i="70"/>
  <c r="E19" s="1"/>
  <c r="O18" l="1"/>
  <c r="O21" i="92"/>
  <c r="N32" i="69"/>
  <c r="G27" i="89"/>
  <c r="F24"/>
  <c r="J24"/>
  <c r="K27"/>
  <c r="J27" l="1"/>
  <c r="K30" i="69"/>
  <c r="F27" i="89"/>
  <c r="G30" i="69"/>
  <c r="F30" s="1"/>
  <c r="N18" i="70"/>
  <c r="O19"/>
  <c r="N19" s="1"/>
  <c r="N21" i="92"/>
  <c r="N29" s="1"/>
  <c r="J30" i="69" l="1"/>
  <c r="K32"/>
  <c r="K18" i="70" l="1"/>
  <c r="K21" i="92"/>
  <c r="J21" s="1"/>
  <c r="J29" s="1"/>
  <c r="J32" i="69"/>
  <c r="F50" i="98"/>
  <c r="F54" s="1"/>
  <c r="H48"/>
  <c r="J18" i="70" l="1"/>
  <c r="K19"/>
  <c r="J19" s="1"/>
  <c r="G49" i="98"/>
  <c r="H54"/>
  <c r="G54" s="1"/>
  <c r="F53"/>
  <c r="F55" s="1"/>
  <c r="F57" s="1"/>
  <c r="F22" s="1"/>
  <c r="F26" s="1"/>
  <c r="F27" s="1"/>
  <c r="H50"/>
  <c r="G50" s="1"/>
  <c r="H53"/>
  <c r="H55" s="1"/>
  <c r="H57" l="1"/>
  <c r="G55"/>
  <c r="G57" l="1"/>
  <c r="H22"/>
  <c r="H26" l="1"/>
  <c r="G22"/>
  <c r="H27" l="1"/>
  <c r="G27" s="1"/>
  <c r="G26"/>
  <c r="H27" i="92" l="1"/>
  <c r="K23" l="1"/>
  <c r="I27"/>
  <c r="L27"/>
  <c r="P27" l="1"/>
  <c r="J23"/>
  <c r="K27"/>
  <c r="O23"/>
  <c r="M27"/>
  <c r="N23" l="1"/>
  <c r="O27"/>
  <c r="S23"/>
  <c r="Q27"/>
  <c r="T27" l="1"/>
  <c r="R23"/>
  <c r="S27"/>
  <c r="W23" l="1"/>
  <c r="U27"/>
  <c r="V23" l="1"/>
  <c r="W27"/>
  <c r="G32" i="69"/>
  <c r="F32" s="1"/>
  <c r="G18" i="70" l="1"/>
  <c r="G21" i="92"/>
  <c r="F18" i="70" l="1"/>
  <c r="G19"/>
  <c r="F19" s="1"/>
  <c r="G27" i="92"/>
  <c r="F21"/>
  <c r="F29" s="1"/>
</calcChain>
</file>

<file path=xl/sharedStrings.xml><?xml version="1.0" encoding="utf-8"?>
<sst xmlns="http://schemas.openxmlformats.org/spreadsheetml/2006/main" count="1178" uniqueCount="247">
  <si>
    <t>Total</t>
  </si>
  <si>
    <t>Description</t>
  </si>
  <si>
    <t>Line</t>
  </si>
  <si>
    <t>No.</t>
  </si>
  <si>
    <t>(a)</t>
  </si>
  <si>
    <t>(b)</t>
  </si>
  <si>
    <t>(c)</t>
  </si>
  <si>
    <t>(d)</t>
  </si>
  <si>
    <t>(e)</t>
  </si>
  <si>
    <t>(f)</t>
  </si>
  <si>
    <t>Total Rate Base</t>
  </si>
  <si>
    <t>(g)</t>
  </si>
  <si>
    <t>Approved</t>
  </si>
  <si>
    <t>(h)</t>
  </si>
  <si>
    <t>(i)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</si>
  <si>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</si>
  <si>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</si>
  <si>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</si>
  <si>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</si>
  <si>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</si>
  <si>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</si>
  <si>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</si>
  <si>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</si>
  <si>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</si>
  <si>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</si>
  <si>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</si>
  <si>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</si>
  <si>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</si>
  <si>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</si>
  <si>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</si>
  <si>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Short-term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</si>
  <si>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</si>
  <si>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</si>
  <si>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</si>
  <si>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</si>
  <si>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</si>
  <si>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</si>
  <si>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</si>
  <si>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</si>
  <si>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</si>
  <si>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</si>
  <si>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</si>
  <si>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</si>
  <si>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</si>
  <si>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</si>
  <si>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</si>
  <si>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</si>
  <si>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</si>
  <si>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</si>
  <si>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</si>
  <si>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</si>
  <si>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r>
      <t>Revenue Requirement</t>
    </r>
    <r>
      <rPr>
        <sz val="12"/>
        <rFont val="Arial"/>
        <family val="2"/>
      </rPr>
      <t xml:space="preserve"> 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</si>
  <si>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</si>
  <si>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</si>
  <si>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</si>
  <si>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</si>
  <si>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</si>
  <si>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r>
      <t>Forecast Production</t>
    </r>
    <r>
      <rPr>
        <sz val="12"/>
        <rFont val="Arial"/>
        <family val="2"/>
      </rPr>
      <t xml:space="preserve"> (TWh)</t>
    </r>
  </si>
  <si>
    <t>Nuclear Allocation Factor</t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</si>
  <si>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</si>
  <si>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</si>
  <si>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</si>
  <si>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</si>
  <si>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</si>
  <si>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</si>
  <si>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</si>
  <si>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</si>
  <si>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</si>
  <si>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</si>
  <si>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</si>
  <si>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</si>
  <si>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</si>
  <si>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</si>
  <si>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</si>
  <si>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</si>
  <si>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</si>
  <si>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</si>
  <si>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</si>
  <si>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</si>
  <si>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</si>
  <si>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</si>
  <si>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</si>
  <si>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</si>
  <si>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</si>
  <si>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</si>
  <si>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</si>
  <si>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</si>
  <si>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</si>
  <si>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</si>
  <si>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</si>
  <si>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</si>
  <si>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</si>
  <si>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</si>
  <si>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</si>
  <si>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</si>
  <si>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</si>
  <si>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</si>
  <si>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</si>
  <si>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</si>
  <si>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</si>
  <si>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</si>
  <si>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</si>
  <si>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</si>
  <si>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</si>
  <si>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</si>
  <si>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</si>
  <si>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</si>
  <si>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</si>
  <si>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</si>
  <si>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</si>
  <si>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</si>
  <si>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</si>
  <si>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</si>
  <si>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</si>
  <si>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</si>
  <si>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</si>
  <si>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</si>
  <si>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</si>
  <si>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</si>
  <si>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</si>
  <si>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</si>
  <si>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</si>
  <si>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</si>
  <si>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</si>
  <si>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</si>
  <si>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</si>
  <si>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</si>
  <si>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</si>
  <si>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</si>
  <si>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</si>
  <si>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</si>
  <si>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</si>
  <si>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</si>
  <si>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</si>
  <si>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</si>
  <si>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</si>
  <si>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</si>
  <si>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</si>
  <si>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</si>
  <si>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</si>
  <si>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(m)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</si>
  <si>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</si>
  <si>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</si>
  <si>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</si>
  <si>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</si>
  <si>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</si>
  <si>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</si>
  <si>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</si>
  <si>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</si>
  <si>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</si>
  <si>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</si>
  <si>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</si>
  <si>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</si>
  <si>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</si>
  <si>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</si>
  <si>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</si>
  <si>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</si>
  <si>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</si>
  <si>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</si>
  <si>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</si>
  <si>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</si>
  <si>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</si>
  <si>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</si>
  <si>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</si>
  <si>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</si>
  <si>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</si>
  <si>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</si>
  <si>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</si>
  <si>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</si>
  <si>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</si>
  <si>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</si>
  <si>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</si>
  <si>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</si>
  <si>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</si>
  <si>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</si>
  <si>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</si>
  <si>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</si>
  <si>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</si>
  <si>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</si>
  <si>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</si>
  <si>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</si>
  <si>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</si>
  <si>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</si>
  <si>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Amortization 2017/2018</t>
  </si>
  <si>
    <t>H1-2-1_Table 1</t>
  </si>
  <si>
    <t>H1-2-1_Table 2</t>
  </si>
  <si>
    <t>Notes:</t>
  </si>
  <si>
    <t>EB-2016-0152</t>
  </si>
  <si>
    <t>EB-2016-0152 Revenue Requirement Work Form</t>
  </si>
  <si>
    <r>
      <t>Rider</t>
    </r>
    <r>
      <rPr>
        <sz val="12"/>
        <rFont val="Arial"/>
        <family val="2"/>
      </rPr>
      <t xml:space="preserve"> ($/MWh) (Line 28 / Line 29)</t>
    </r>
  </si>
  <si>
    <r>
      <t>Rider</t>
    </r>
    <r>
      <rPr>
        <sz val="12"/>
        <rFont val="Arial"/>
        <family val="2"/>
      </rPr>
      <t xml:space="preserve"> ($/MWh) (Line 12 / Line 13)</t>
    </r>
  </si>
  <si>
    <t>Residential Consumers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</si>
  <si>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</si>
  <si>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</si>
  <si>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</si>
  <si>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</si>
  <si>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</si>
  <si>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</si>
  <si>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</si>
  <si>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</si>
  <si>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</si>
  <si>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t>Current Rates</t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</si>
  <si>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</si>
  <si>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</si>
  <si>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</si>
  <si>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</si>
  <si>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</si>
  <si>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</si>
  <si>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</si>
  <si>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</si>
  <si>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</si>
  <si>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2013-0321/2014-0370 &gt;&gt; EB-2016-0152</t>
  </si>
  <si>
    <t>Requested Payment Amount ($/MWh)</t>
  </si>
  <si>
    <t>N/A</t>
  </si>
  <si>
    <t>Smoothed Payment Amount (11%)</t>
  </si>
  <si>
    <r>
      <t>2015 Actual Production (divided by 12, multiplied by 24)</t>
    </r>
    <r>
      <rPr>
        <sz val="12"/>
        <rFont val="Arial"/>
        <family val="2"/>
      </rPr>
      <t xml:space="preserve"> (TWh)</t>
    </r>
  </si>
  <si>
    <t>2013-0321/2014-0370</t>
  </si>
  <si>
    <t>Proposed Rates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</si>
  <si>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</si>
  <si>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</si>
  <si>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</si>
  <si>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</si>
  <si>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</si>
  <si>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</si>
  <si>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</si>
  <si>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</si>
  <si>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</si>
  <si>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</si>
  <si>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</si>
  <si>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</si>
  <si>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</si>
  <si>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</si>
  <si>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</si>
  <si>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Filed December 19 2016</t>
  </si>
  <si>
    <t>(p)</t>
  </si>
  <si>
    <t>(q)</t>
  </si>
  <si>
    <t>(r)</t>
  </si>
  <si>
    <t>(s)</t>
  </si>
  <si>
    <t>(t)</t>
  </si>
  <si>
    <t>N1 Update</t>
  </si>
  <si>
    <t>Update</t>
  </si>
  <si>
    <t>Unsmoothed Payment Amount ($/MWh)</t>
  </si>
  <si>
    <t>Exhibit N1-1-1</t>
  </si>
  <si>
    <t>Attachment 3</t>
  </si>
  <si>
    <t>N1-1-1</t>
  </si>
  <si>
    <t>Filed: 2016-12-20</t>
  </si>
  <si>
    <t>Updated: 2017-02-10</t>
  </si>
</sst>
</file>

<file path=xl/styles.xml><?xml version="1.0" encoding="utf-8"?>
<styleSheet xmlns="http://schemas.openxmlformats.org/spreadsheetml/2006/main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</numFmts>
  <fonts count="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sz val="8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635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165" fontId="10" fillId="0" borderId="3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0" fontId="10" fillId="29" borderId="24" xfId="2" applyNumberFormat="1" applyFont="1" applyFill="1" applyBorder="1"/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165" fontId="8" fillId="0" borderId="5" xfId="1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11" fillId="28" borderId="25" xfId="0" applyNumberFormat="1" applyFont="1" applyFill="1" applyBorder="1" applyAlignment="1">
      <alignment horizontal="right" vertical="center"/>
    </xf>
    <xf numFmtId="39" fontId="11" fillId="29" borderId="26" xfId="0" applyNumberFormat="1" applyFont="1" applyFill="1" applyBorder="1" applyAlignment="1">
      <alignment horizontal="right" vertical="center"/>
    </xf>
    <xf numFmtId="39" fontId="8" fillId="0" borderId="0" xfId="0" applyNumberFormat="1" applyFont="1"/>
    <xf numFmtId="0" fontId="11" fillId="2" borderId="30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8" fillId="0" borderId="5" xfId="0" applyFont="1" applyBorder="1" applyAlignment="1" applyProtection="1"/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10" fontId="10" fillId="28" borderId="13" xfId="2" applyNumberFormat="1" applyFont="1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10" fontId="10" fillId="28" borderId="23" xfId="2" applyNumberFormat="1" applyFont="1" applyFill="1" applyBorder="1"/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43" fontId="8" fillId="0" borderId="16" xfId="1" applyNumberFormat="1" applyFont="1" applyFill="1" applyBorder="1" applyAlignment="1">
      <alignment horizont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10" fontId="8" fillId="29" borderId="23" xfId="2" applyNumberFormat="1" applyFont="1" applyFill="1" applyBorder="1" applyAlignment="1">
      <alignment horizontal="center"/>
    </xf>
    <xf numFmtId="10" fontId="8" fillId="29" borderId="24" xfId="2" applyNumberFormat="1" applyFont="1" applyFill="1" applyBorder="1" applyAlignment="1">
      <alignment horizontal="center"/>
    </xf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0" fillId="0" borderId="35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6" xfId="0" applyBorder="1" applyProtection="1"/>
    <xf numFmtId="0" fontId="0" fillId="0" borderId="37" xfId="0" applyBorder="1" applyProtection="1"/>
    <xf numFmtId="0" fontId="0" fillId="0" borderId="38" xfId="0" applyBorder="1" applyProtection="1"/>
    <xf numFmtId="0" fontId="0" fillId="0" borderId="36" xfId="0" applyBorder="1"/>
    <xf numFmtId="0" fontId="0" fillId="0" borderId="37" xfId="0" applyBorder="1"/>
    <xf numFmtId="0" fontId="0" fillId="0" borderId="38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29" borderId="23" xfId="1" applyNumberFormat="1" applyFont="1" applyFill="1" applyBorder="1"/>
    <xf numFmtId="165" fontId="10" fillId="29" borderId="0" xfId="0" applyNumberFormat="1" applyFont="1" applyFill="1" applyBorder="1"/>
    <xf numFmtId="165" fontId="10" fillId="29" borderId="3" xfId="0" applyNumberFormat="1" applyFont="1" applyFill="1" applyBorder="1"/>
    <xf numFmtId="165" fontId="11" fillId="29" borderId="2" xfId="1" applyNumberFormat="1" applyFont="1" applyFill="1" applyBorder="1" applyAlignment="1">
      <alignment horizontal="right"/>
    </xf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1" fillId="29" borderId="16" xfId="1" applyNumberFormat="1" applyFont="1" applyFill="1" applyBorder="1"/>
    <xf numFmtId="165" fontId="11" fillId="30" borderId="26" xfId="1" applyNumberFormat="1" applyFont="1" applyFill="1" applyBorder="1"/>
    <xf numFmtId="165" fontId="10" fillId="29" borderId="24" xfId="1" applyNumberFormat="1" applyFont="1" applyFill="1" applyBorder="1"/>
    <xf numFmtId="165" fontId="10" fillId="29" borderId="16" xfId="1" applyNumberFormat="1" applyFont="1" applyFill="1" applyBorder="1" applyAlignment="1">
      <alignment horizontal="center"/>
    </xf>
    <xf numFmtId="165" fontId="10" fillId="29" borderId="26" xfId="1" applyNumberFormat="1" applyFont="1" applyFill="1" applyBorder="1" applyAlignment="1">
      <alignment horizontal="center"/>
    </xf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10" fillId="28" borderId="13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0" fillId="29" borderId="16" xfId="1" applyNumberFormat="1" applyFont="1" applyFill="1" applyBorder="1"/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1" xfId="0" applyNumberFormat="1" applyFont="1" applyFill="1" applyBorder="1" applyAlignment="1">
      <alignment horizontal="right" vertical="center"/>
    </xf>
    <xf numFmtId="164" fontId="11" fillId="29" borderId="32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1" xfId="1" applyNumberFormat="1" applyFont="1" applyFill="1" applyBorder="1"/>
    <xf numFmtId="165" fontId="10" fillId="28" borderId="13" xfId="1" applyNumberFormat="1" applyFont="1" applyFill="1" applyBorder="1" applyAlignment="1">
      <alignment horizontal="center"/>
    </xf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0" fontId="8" fillId="0" borderId="5" xfId="0" applyFont="1" applyBorder="1"/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40" xfId="1" applyNumberFormat="1" applyFont="1" applyFill="1" applyBorder="1"/>
    <xf numFmtId="165" fontId="11" fillId="29" borderId="32" xfId="1" applyNumberFormat="1" applyFont="1" applyFill="1" applyBorder="1"/>
    <xf numFmtId="165" fontId="10" fillId="29" borderId="0" xfId="1" applyNumberFormat="1" applyFont="1" applyFill="1" applyBorder="1" applyAlignment="1">
      <alignment horizontal="center"/>
    </xf>
    <xf numFmtId="165" fontId="10" fillId="29" borderId="3" xfId="1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40" xfId="1" applyNumberFormat="1" applyFont="1" applyFill="1" applyBorder="1"/>
    <xf numFmtId="0" fontId="39" fillId="0" borderId="0" xfId="0" applyFont="1" applyBorder="1"/>
    <xf numFmtId="0" fontId="39" fillId="0" borderId="5" xfId="0" applyFont="1" applyFill="1" applyBorder="1" applyAlignment="1">
      <alignment horizontal="center" vertical="center"/>
    </xf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0" fontId="10" fillId="31" borderId="0" xfId="2" applyNumberFormat="1" applyFont="1" applyFill="1" applyBorder="1" applyProtection="1">
      <protection locked="0"/>
    </xf>
    <xf numFmtId="10" fontId="10" fillId="31" borderId="24" xfId="2" applyNumberFormat="1" applyFont="1" applyFill="1" applyBorder="1" applyProtection="1">
      <protection locked="0"/>
    </xf>
    <xf numFmtId="165" fontId="10" fillId="31" borderId="24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41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165" fontId="10" fillId="28" borderId="5" xfId="0" applyNumberFormat="1" applyFont="1" applyFill="1" applyBorder="1"/>
    <xf numFmtId="10" fontId="10" fillId="28" borderId="7" xfId="2" applyNumberFormat="1" applyFont="1" applyFill="1" applyBorder="1"/>
    <xf numFmtId="165" fontId="11" fillId="28" borderId="31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165" fontId="10" fillId="28" borderId="5" xfId="1" applyNumberFormat="1" applyFont="1" applyFill="1" applyBorder="1" applyAlignment="1">
      <alignment horizontal="center"/>
    </xf>
    <xf numFmtId="165" fontId="10" fillId="28" borderId="25" xfId="1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2" xfId="1" applyNumberFormat="1" applyFont="1" applyFill="1" applyBorder="1"/>
    <xf numFmtId="164" fontId="10" fillId="29" borderId="26" xfId="1" applyNumberFormat="1" applyFont="1" applyFill="1" applyBorder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165" fontId="10" fillId="28" borderId="23" xfId="1" applyNumberFormat="1" applyFont="1" applyFill="1" applyBorder="1" applyAlignment="1">
      <alignment horizontal="center"/>
    </xf>
    <xf numFmtId="165" fontId="8" fillId="28" borderId="13" xfId="0" applyNumberFormat="1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165" fontId="10" fillId="28" borderId="1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65" fontId="10" fillId="31" borderId="23" xfId="2" applyNumberFormat="1" applyFont="1" applyFill="1" applyBorder="1"/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23" xfId="1" applyNumberFormat="1" applyFont="1" applyFill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40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8" borderId="12" xfId="1" applyNumberFormat="1" applyFont="1" applyFill="1" applyBorder="1" applyAlignment="1">
      <alignment vertical="top"/>
    </xf>
    <xf numFmtId="165" fontId="8" fillId="29" borderId="23" xfId="1" applyNumberFormat="1" applyFont="1" applyFill="1" applyBorder="1" applyAlignment="1">
      <alignment vertical="top"/>
    </xf>
    <xf numFmtId="165" fontId="8" fillId="29" borderId="1" xfId="1" applyNumberFormat="1" applyFont="1" applyFill="1" applyBorder="1" applyAlignment="1">
      <alignment vertical="top"/>
    </xf>
    <xf numFmtId="165" fontId="8" fillId="28" borderId="5" xfId="1" applyNumberFormat="1" applyFont="1" applyFill="1" applyBorder="1" applyAlignment="1">
      <alignment vertical="top"/>
    </xf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8" borderId="22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 applyAlignment="1">
      <alignment horizontal="right"/>
    </xf>
    <xf numFmtId="164" fontId="11" fillId="29" borderId="40" xfId="1" applyNumberFormat="1" applyFont="1" applyFill="1" applyBorder="1" applyAlignment="1">
      <alignment horizontal="right"/>
    </xf>
    <xf numFmtId="0" fontId="11" fillId="0" borderId="9" xfId="0" applyFont="1" applyFill="1" applyBorder="1"/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1" xfId="1" applyNumberFormat="1" applyFont="1" applyFill="1" applyBorder="1" applyAlignment="1">
      <alignment vertical="top"/>
    </xf>
    <xf numFmtId="165" fontId="11" fillId="31" borderId="40" xfId="1" applyNumberFormat="1" applyFont="1" applyFill="1" applyBorder="1" applyProtection="1">
      <protection locked="0"/>
    </xf>
    <xf numFmtId="165" fontId="11" fillId="28" borderId="40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9" xfId="0" applyNumberFormat="1" applyFont="1" applyFill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43" fontId="11" fillId="29" borderId="23" xfId="1" applyNumberFormat="1" applyFont="1" applyFill="1" applyBorder="1"/>
    <xf numFmtId="43" fontId="11" fillId="29" borderId="1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1" xfId="1" applyNumberFormat="1" applyFont="1" applyFill="1" applyBorder="1"/>
    <xf numFmtId="43" fontId="11" fillId="29" borderId="40" xfId="1" applyNumberFormat="1" applyFont="1" applyFill="1" applyBorder="1"/>
    <xf numFmtId="43" fontId="11" fillId="29" borderId="32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43" fontId="8" fillId="32" borderId="5" xfId="1" applyFont="1" applyFill="1" applyBorder="1" applyAlignment="1">
      <alignment horizontal="center" vertic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5" xfId="0" applyNumberFormat="1" applyFont="1" applyFill="1" applyBorder="1" applyAlignment="1">
      <alignment horizontal="center" vertical="center"/>
    </xf>
    <xf numFmtId="43" fontId="8" fillId="33" borderId="16" xfId="1" applyNumberFormat="1" applyFont="1" applyFill="1" applyBorder="1" applyAlignment="1">
      <alignment horizont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29" borderId="16" xfId="1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9" borderId="0" xfId="1" applyNumberFormat="1" applyFont="1" applyFill="1" applyBorder="1"/>
    <xf numFmtId="0" fontId="0" fillId="0" borderId="0" xfId="0" applyFill="1"/>
    <xf numFmtId="164" fontId="8" fillId="0" borderId="0" xfId="1" applyNumberFormat="1" applyFont="1" applyFill="1" applyBorder="1"/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0" fontId="8" fillId="0" borderId="5" xfId="0" applyFont="1" applyBorder="1" applyAlignment="1">
      <alignment horizontal="center" vertical="center"/>
    </xf>
    <xf numFmtId="164" fontId="10" fillId="29" borderId="13" xfId="1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165" fontId="8" fillId="31" borderId="13" xfId="1" applyNumberFormat="1" applyFont="1" applyFill="1" applyBorder="1" applyAlignment="1">
      <alignment horizontal="center"/>
    </xf>
    <xf numFmtId="0" fontId="51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43" fontId="8" fillId="0" borderId="23" xfId="1" applyFont="1" applyBorder="1" applyAlignment="1">
      <alignment horizontal="center" vertical="center"/>
    </xf>
    <xf numFmtId="165" fontId="11" fillId="28" borderId="40" xfId="1" applyNumberFormat="1" applyFont="1" applyFill="1" applyBorder="1"/>
    <xf numFmtId="0" fontId="11" fillId="2" borderId="44" xfId="0" applyFont="1" applyFill="1" applyBorder="1" applyAlignment="1">
      <alignment horizontal="center" vertical="center"/>
    </xf>
    <xf numFmtId="43" fontId="8" fillId="0" borderId="24" xfId="1" applyFont="1" applyBorder="1" applyAlignment="1">
      <alignment horizontal="center" vertical="center"/>
    </xf>
    <xf numFmtId="174" fontId="8" fillId="28" borderId="23" xfId="2" applyNumberFormat="1" applyFont="1" applyFill="1" applyBorder="1"/>
    <xf numFmtId="174" fontId="8" fillId="28" borderId="24" xfId="2" applyNumberFormat="1" applyFont="1" applyFill="1" applyBorder="1"/>
    <xf numFmtId="43" fontId="8" fillId="0" borderId="0" xfId="1" applyFont="1" applyBorder="1"/>
    <xf numFmtId="10" fontId="8" fillId="28" borderId="24" xfId="2" applyNumberFormat="1" applyFont="1" applyFill="1" applyBorder="1"/>
    <xf numFmtId="165" fontId="8" fillId="28" borderId="24" xfId="1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28" borderId="13" xfId="1" applyNumberFormat="1" applyFont="1" applyFill="1" applyBorder="1"/>
    <xf numFmtId="165" fontId="8" fillId="28" borderId="23" xfId="1" applyNumberFormat="1" applyFont="1" applyFill="1" applyBorder="1" applyAlignment="1">
      <alignment horizontal="center"/>
    </xf>
    <xf numFmtId="43" fontId="8" fillId="0" borderId="0" xfId="1" applyFont="1"/>
    <xf numFmtId="10" fontId="8" fillId="28" borderId="23" xfId="2" applyNumberFormat="1" applyFont="1" applyFill="1" applyBorder="1"/>
    <xf numFmtId="10" fontId="8" fillId="28" borderId="22" xfId="2" applyNumberFormat="1" applyFont="1" applyFill="1" applyBorder="1"/>
    <xf numFmtId="165" fontId="8" fillId="28" borderId="16" xfId="1" applyNumberFormat="1" applyFont="1" applyFill="1" applyBorder="1"/>
    <xf numFmtId="10" fontId="8" fillId="0" borderId="0" xfId="2" applyNumberFormat="1" applyFont="1" applyFill="1" applyBorder="1"/>
    <xf numFmtId="10" fontId="8" fillId="28" borderId="13" xfId="2" applyNumberFormat="1" applyFont="1" applyFill="1" applyBorder="1"/>
    <xf numFmtId="0" fontId="8" fillId="0" borderId="0" xfId="0" applyFont="1" applyFill="1" applyAlignment="1">
      <alignment vertical="top"/>
    </xf>
    <xf numFmtId="165" fontId="10" fillId="28" borderId="0" xfId="0" applyNumberFormat="1" applyFont="1" applyFill="1" applyBorder="1"/>
    <xf numFmtId="165" fontId="10" fillId="28" borderId="0" xfId="1" applyNumberFormat="1" applyFont="1" applyFill="1" applyBorder="1" applyAlignment="1">
      <alignment horizontal="center"/>
    </xf>
    <xf numFmtId="165" fontId="11" fillId="28" borderId="40" xfId="1" applyNumberFormat="1" applyFont="1" applyFill="1" applyBorder="1" applyAlignment="1"/>
    <xf numFmtId="165" fontId="11" fillId="28" borderId="16" xfId="1" applyNumberFormat="1" applyFont="1" applyFill="1" applyBorder="1"/>
    <xf numFmtId="165" fontId="10" fillId="0" borderId="0" xfId="0" applyNumberFormat="1" applyFont="1" applyFill="1" applyBorder="1"/>
    <xf numFmtId="165" fontId="10" fillId="28" borderId="16" xfId="1" applyNumberFormat="1" applyFont="1" applyFill="1" applyBorder="1" applyAlignment="1">
      <alignment horizontal="center"/>
    </xf>
    <xf numFmtId="165" fontId="8" fillId="28" borderId="5" xfId="0" applyNumberFormat="1" applyFont="1" applyFill="1" applyBorder="1"/>
    <xf numFmtId="43" fontId="8" fillId="0" borderId="0" xfId="0" applyNumberFormat="1" applyFont="1" applyFill="1" applyBorder="1"/>
    <xf numFmtId="43" fontId="8" fillId="0" borderId="12" xfId="1" applyFont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7" xfId="1" applyNumberFormat="1" applyFont="1" applyFill="1" applyBorder="1"/>
    <xf numFmtId="43" fontId="10" fillId="0" borderId="24" xfId="1" applyNumberFormat="1" applyFont="1" applyFill="1" applyBorder="1"/>
    <xf numFmtId="43" fontId="10" fillId="0" borderId="2" xfId="1" applyNumberFormat="1" applyFont="1" applyFill="1" applyBorder="1"/>
    <xf numFmtId="0" fontId="11" fillId="2" borderId="45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40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11" fillId="28" borderId="23" xfId="1" applyNumberFormat="1" applyFont="1" applyFill="1" applyBorder="1"/>
    <xf numFmtId="165" fontId="8" fillId="28" borderId="23" xfId="1" applyNumberFormat="1" applyFont="1" applyFill="1" applyBorder="1" applyAlignment="1">
      <alignment vertical="top"/>
    </xf>
    <xf numFmtId="165" fontId="8" fillId="28" borderId="13" xfId="1" applyNumberFormat="1" applyFont="1" applyFill="1" applyBorder="1" applyAlignment="1">
      <alignment vertical="top"/>
    </xf>
    <xf numFmtId="164" fontId="10" fillId="28" borderId="23" xfId="0" applyNumberFormat="1" applyFont="1" applyFill="1" applyBorder="1" applyAlignment="1">
      <alignment horizontal="right" vertical="center"/>
    </xf>
    <xf numFmtId="164" fontId="10" fillId="28" borderId="0" xfId="0" applyNumberFormat="1" applyFont="1" applyFill="1" applyBorder="1" applyAlignment="1">
      <alignment horizontal="right" vertical="center"/>
    </xf>
    <xf numFmtId="164" fontId="10" fillId="28" borderId="13" xfId="0" applyNumberFormat="1" applyFont="1" applyFill="1" applyBorder="1" applyAlignment="1">
      <alignment horizontal="right" vertical="center"/>
    </xf>
    <xf numFmtId="164" fontId="11" fillId="28" borderId="16" xfId="0" applyNumberFormat="1" applyFont="1" applyFill="1" applyBorder="1" applyAlignment="1">
      <alignment horizontal="right" vertical="center"/>
    </xf>
    <xf numFmtId="164" fontId="8" fillId="28" borderId="22" xfId="0" applyNumberFormat="1" applyFont="1" applyFill="1" applyBorder="1" applyAlignment="1">
      <alignment horizontal="right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164" fontId="8" fillId="28" borderId="16" xfId="0" applyNumberFormat="1" applyFont="1" applyFill="1" applyBorder="1" applyAlignment="1">
      <alignment horizontal="right" vertical="center"/>
    </xf>
    <xf numFmtId="43" fontId="8" fillId="32" borderId="0" xfId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39" fontId="11" fillId="28" borderId="16" xfId="0" applyNumberFormat="1" applyFont="1" applyFill="1" applyBorder="1" applyAlignment="1">
      <alignment horizontal="right" vertical="center"/>
    </xf>
    <xf numFmtId="174" fontId="8" fillId="28" borderId="0" xfId="2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43" fontId="8" fillId="28" borderId="0" xfId="1" applyNumberFormat="1" applyFont="1" applyFill="1" applyBorder="1"/>
    <xf numFmtId="43" fontId="11" fillId="28" borderId="40" xfId="1" applyNumberFormat="1" applyFont="1" applyFill="1" applyBorder="1"/>
    <xf numFmtId="43" fontId="11" fillId="28" borderId="16" xfId="1" applyNumberFormat="1" applyFont="1" applyFill="1" applyBorder="1"/>
    <xf numFmtId="43" fontId="8" fillId="0" borderId="12" xfId="1" applyNumberFormat="1" applyFont="1" applyFill="1" applyBorder="1"/>
    <xf numFmtId="43" fontId="8" fillId="0" borderId="23" xfId="1" applyNumberFormat="1" applyFont="1" applyFill="1" applyBorder="1"/>
    <xf numFmtId="43" fontId="8" fillId="0" borderId="1" xfId="1" applyNumberFormat="1" applyFont="1" applyFill="1" applyBorder="1"/>
    <xf numFmtId="43" fontId="8" fillId="0" borderId="24" xfId="1" applyNumberFormat="1" applyFont="1" applyFill="1" applyBorder="1"/>
    <xf numFmtId="43" fontId="8" fillId="0" borderId="2" xfId="1" applyNumberFormat="1" applyFont="1" applyFill="1" applyBorder="1"/>
    <xf numFmtId="0" fontId="0" fillId="0" borderId="7" xfId="0" applyFill="1" applyBorder="1"/>
    <xf numFmtId="0" fontId="0" fillId="0" borderId="24" xfId="0" applyFill="1" applyBorder="1"/>
    <xf numFmtId="0" fontId="0" fillId="0" borderId="2" xfId="0" applyFill="1" applyBorder="1"/>
    <xf numFmtId="165" fontId="8" fillId="0" borderId="7" xfId="1" applyNumberFormat="1" applyFont="1" applyFill="1" applyBorder="1"/>
    <xf numFmtId="165" fontId="8" fillId="0" borderId="24" xfId="1" applyNumberFormat="1" applyFont="1" applyFill="1" applyBorder="1"/>
    <xf numFmtId="165" fontId="8" fillId="0" borderId="2" xfId="1" applyNumberFormat="1" applyFont="1" applyFill="1" applyBorder="1"/>
    <xf numFmtId="0" fontId="8" fillId="0" borderId="7" xfId="0" applyFont="1" applyBorder="1"/>
    <xf numFmtId="0" fontId="0" fillId="0" borderId="7" xfId="0" applyBorder="1"/>
    <xf numFmtId="0" fontId="0" fillId="0" borderId="24" xfId="0" applyBorder="1"/>
    <xf numFmtId="0" fontId="0" fillId="0" borderId="2" xfId="0" applyBorder="1"/>
    <xf numFmtId="0" fontId="39" fillId="0" borderId="7" xfId="0" applyFont="1" applyFill="1" applyBorder="1" applyAlignment="1">
      <alignment horizontal="center" vertical="center"/>
    </xf>
    <xf numFmtId="0" fontId="39" fillId="0" borderId="24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24" xfId="0" applyNumberFormat="1" applyFont="1" applyFill="1" applyBorder="1" applyAlignment="1">
      <alignment horizontal="right" vertical="center"/>
    </xf>
    <xf numFmtId="164" fontId="10" fillId="0" borderId="2" xfId="0" applyNumberFormat="1" applyFont="1" applyFill="1" applyBorder="1" applyAlignment="1">
      <alignment horizontal="right" vertic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5" fillId="0" borderId="0" xfId="0" applyFont="1" applyBorder="1" applyProtection="1"/>
    <xf numFmtId="0" fontId="5" fillId="0" borderId="0" xfId="0" applyFont="1" applyFill="1" applyBorder="1" applyProtection="1"/>
    <xf numFmtId="0" fontId="7" fillId="0" borderId="4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0" fillId="2" borderId="25" xfId="93" applyFont="1" applyFill="1" applyBorder="1" applyAlignment="1">
      <alignment horizontal="center" vertical="center"/>
    </xf>
    <xf numFmtId="0" fontId="50" fillId="2" borderId="16" xfId="93" applyFont="1" applyFill="1" applyBorder="1" applyAlignment="1">
      <alignment horizontal="center" vertical="center"/>
    </xf>
    <xf numFmtId="0" fontId="50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48" fillId="2" borderId="14" xfId="93" applyFont="1" applyFill="1" applyBorder="1" applyAlignment="1">
      <alignment horizontal="center" vertical="center"/>
    </xf>
    <xf numFmtId="0" fontId="48" fillId="2" borderId="10" xfId="93" applyFont="1" applyFill="1" applyBorder="1" applyAlignment="1">
      <alignment horizontal="center" vertical="center"/>
    </xf>
    <xf numFmtId="0" fontId="48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  <xf numFmtId="43" fontId="8" fillId="33" borderId="12" xfId="1" applyNumberFormat="1" applyFont="1" applyFill="1" applyBorder="1" applyAlignment="1">
      <alignment horizontal="center" wrapText="1"/>
    </xf>
    <xf numFmtId="43" fontId="8" fillId="33" borderId="23" xfId="1" applyNumberFormat="1" applyFont="1" applyFill="1" applyBorder="1" applyAlignment="1">
      <alignment horizontal="center" wrapText="1"/>
    </xf>
    <xf numFmtId="43" fontId="8" fillId="33" borderId="1" xfId="1" applyNumberFormat="1" applyFont="1" applyFill="1" applyBorder="1" applyAlignment="1">
      <alignment horizontal="center" wrapText="1"/>
    </xf>
    <xf numFmtId="43" fontId="8" fillId="33" borderId="7" xfId="1" applyNumberFormat="1" applyFont="1" applyFill="1" applyBorder="1" applyAlignment="1">
      <alignment horizontal="center" wrapText="1"/>
    </xf>
    <xf numFmtId="43" fontId="8" fillId="33" borderId="24" xfId="1" applyNumberFormat="1" applyFont="1" applyFill="1" applyBorder="1" applyAlignment="1">
      <alignment horizontal="center" wrapText="1"/>
    </xf>
    <xf numFmtId="43" fontId="8" fillId="33" borderId="2" xfId="1" applyNumberFormat="1" applyFont="1" applyFill="1" applyBorder="1" applyAlignment="1">
      <alignment horizontal="center" wrapText="1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CCECFF"/>
      <color rgb="FFFFFF99"/>
      <color rgb="FFFF33CC"/>
      <color rgb="FF99CCFF"/>
      <color rgb="FFFFCCFF"/>
      <color rgb="FFC0C0C0"/>
      <color rgb="FFCCFF66"/>
      <color rgb="FFCCFFCC"/>
      <color rgb="FFFF99CC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177800</xdr:colOff>
      <xdr:row>28</xdr:row>
      <xdr:rowOff>38100</xdr:rowOff>
    </xdr:from>
    <xdr:to>
      <xdr:col>23</xdr:col>
      <xdr:colOff>177800</xdr:colOff>
      <xdr:row>30</xdr:row>
      <xdr:rowOff>190500</xdr:rowOff>
    </xdr:to>
    <xdr:cxnSp macro="">
      <xdr:nvCxnSpPr>
        <xdr:cNvPr id="3" name="Straight Connector 2"/>
        <xdr:cNvCxnSpPr/>
      </xdr:nvCxnSpPr>
      <xdr:spPr>
        <a:xfrm>
          <a:off x="25781000" y="5651500"/>
          <a:ext cx="0" cy="5842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232587</xdr:colOff>
      <xdr:row>21</xdr:row>
      <xdr:rowOff>77529</xdr:rowOff>
    </xdr:from>
    <xdr:to>
      <xdr:col>23</xdr:col>
      <xdr:colOff>243663</xdr:colOff>
      <xdr:row>23</xdr:row>
      <xdr:rowOff>166133</xdr:rowOff>
    </xdr:to>
    <xdr:cxnSp macro="">
      <xdr:nvCxnSpPr>
        <xdr:cNvPr id="3" name="Straight Connector 2"/>
        <xdr:cNvCxnSpPr/>
      </xdr:nvCxnSpPr>
      <xdr:spPr>
        <a:xfrm>
          <a:off x="28408866" y="4109041"/>
          <a:ext cx="11076" cy="4873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 t="str">
            <v/>
          </cell>
          <cell r="G38" t="str">
            <v/>
          </cell>
          <cell r="H38" t="str">
            <v/>
          </cell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 t="str">
            <v/>
          </cell>
          <cell r="G39" t="str">
            <v/>
          </cell>
          <cell r="H39" t="str">
            <v/>
          </cell>
          <cell r="I39">
            <v>31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D40" t="str">
            <v>Total Purchases</v>
          </cell>
          <cell r="F40" t="str">
            <v/>
          </cell>
          <cell r="G40" t="str">
            <v/>
          </cell>
          <cell r="H40" t="str">
            <v/>
          </cell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 t="str">
            <v/>
          </cell>
          <cell r="G44" t="str">
            <v/>
          </cell>
          <cell r="H44" t="str">
            <v/>
          </cell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 t="str">
            <v/>
          </cell>
          <cell r="G45" t="str">
            <v/>
          </cell>
          <cell r="H45" t="str">
            <v/>
          </cell>
          <cell r="I45">
            <v>5724.088914374538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</row>
        <row r="46">
          <cell r="D46" t="str">
            <v>Total Purchases</v>
          </cell>
          <cell r="F46" t="str">
            <v/>
          </cell>
          <cell r="G46" t="str">
            <v/>
          </cell>
          <cell r="H46" t="str">
            <v/>
          </cell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 t="str">
            <v/>
          </cell>
          <cell r="J8">
            <v>35.1145</v>
          </cell>
          <cell r="K8">
            <v>62697.599999999999</v>
          </cell>
          <cell r="L8">
            <v>11042.85</v>
          </cell>
          <cell r="M8" t="str">
            <v/>
          </cell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 t="str">
            <v/>
          </cell>
          <cell r="J10" t="str">
            <v/>
          </cell>
          <cell r="K10">
            <v>0</v>
          </cell>
          <cell r="L10">
            <v>0</v>
          </cell>
          <cell r="M10" t="str">
            <v/>
          </cell>
          <cell r="N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/>
          </cell>
          <cell r="J11" t="str">
            <v/>
          </cell>
          <cell r="K11">
            <v>0</v>
          </cell>
          <cell r="L11">
            <v>0</v>
          </cell>
          <cell r="M11" t="str">
            <v/>
          </cell>
          <cell r="N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 t="str">
            <v/>
          </cell>
          <cell r="K12">
            <v>46302</v>
          </cell>
          <cell r="L12">
            <v>23927</v>
          </cell>
          <cell r="M12">
            <v>23.927</v>
          </cell>
          <cell r="N12" t="str">
            <v/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/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/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 t="str">
            <v/>
          </cell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/>
          </cell>
          <cell r="J20" t="str">
            <v/>
          </cell>
          <cell r="K20">
            <v>0</v>
          </cell>
          <cell r="L20">
            <v>0</v>
          </cell>
          <cell r="M20" t="str">
            <v/>
          </cell>
          <cell r="N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 t="str">
            <v/>
          </cell>
          <cell r="K21">
            <v>26432</v>
          </cell>
          <cell r="L21">
            <v>2957.3160000000025</v>
          </cell>
          <cell r="M21">
            <v>5.3769381818181863</v>
          </cell>
          <cell r="N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N51"/>
  <sheetViews>
    <sheetView showFormulas="1" showGridLines="0" topLeftCell="B1" zoomScale="75" zoomScaleNormal="75" workbookViewId="0">
      <selection activeCell="G7" sqref="G7:G10"/>
    </sheetView>
  </sheetViews>
  <sheetFormatPr defaultColWidth="0" defaultRowHeight="12.75" zeroHeight="1"/>
  <cols>
    <col min="1" max="1" width="10.7109375" style="150" customWidth="1"/>
    <col min="2" max="2" width="42.5703125" style="150" bestFit="1" customWidth="1"/>
    <col min="3" max="14" width="10.7109375" style="150" customWidth="1"/>
    <col min="15" max="16384" width="9.140625" style="150" hidden="1"/>
  </cols>
  <sheetData>
    <row r="1" spans="1:14">
      <c r="A1" s="176"/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8"/>
      <c r="N1" s="152"/>
    </row>
    <row r="2" spans="1:14">
      <c r="A2" s="151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3"/>
      <c r="N2" s="152"/>
    </row>
    <row r="3" spans="1:14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  <c r="N3" s="152"/>
    </row>
    <row r="4" spans="1:14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3"/>
      <c r="N4" s="152"/>
    </row>
    <row r="5" spans="1:14">
      <c r="A5" s="151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3"/>
      <c r="N5" s="152"/>
    </row>
    <row r="6" spans="1:14">
      <c r="A6" s="151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  <c r="N6" s="152"/>
    </row>
    <row r="7" spans="1:14">
      <c r="A7" s="151"/>
      <c r="B7" s="152"/>
      <c r="C7" s="152"/>
      <c r="D7" s="152"/>
      <c r="E7" s="152"/>
      <c r="F7" s="152"/>
      <c r="G7" s="579" t="s">
        <v>245</v>
      </c>
      <c r="H7" s="152"/>
      <c r="I7" s="152"/>
      <c r="J7" s="152"/>
      <c r="K7" s="152"/>
      <c r="L7" s="152"/>
      <c r="M7" s="153"/>
      <c r="N7" s="152"/>
    </row>
    <row r="8" spans="1:14">
      <c r="A8" s="151"/>
      <c r="B8" s="152"/>
      <c r="C8" s="152"/>
      <c r="D8" s="152"/>
      <c r="E8" s="152"/>
      <c r="F8" s="152"/>
      <c r="G8" s="579" t="s">
        <v>187</v>
      </c>
      <c r="H8" s="152"/>
      <c r="I8" s="152"/>
      <c r="J8" s="152"/>
      <c r="K8" s="152"/>
      <c r="L8" s="152"/>
      <c r="M8" s="153"/>
      <c r="N8" s="152"/>
    </row>
    <row r="9" spans="1:14">
      <c r="A9" s="151"/>
      <c r="B9" s="152"/>
      <c r="C9" s="152"/>
      <c r="D9" s="152"/>
      <c r="E9" s="152"/>
      <c r="F9" s="152"/>
      <c r="G9" s="579" t="s">
        <v>242</v>
      </c>
      <c r="H9" s="152"/>
      <c r="I9" s="152"/>
      <c r="J9" s="152"/>
      <c r="K9" s="152"/>
      <c r="L9" s="152"/>
      <c r="M9" s="153"/>
      <c r="N9" s="152"/>
    </row>
    <row r="10" spans="1:14">
      <c r="A10" s="151"/>
      <c r="B10" s="152"/>
      <c r="C10" s="152"/>
      <c r="D10" s="152"/>
      <c r="E10" s="152"/>
      <c r="F10" s="152"/>
      <c r="G10" s="580" t="s">
        <v>243</v>
      </c>
      <c r="H10" s="152"/>
      <c r="I10" s="152"/>
      <c r="J10" s="152"/>
      <c r="K10" s="152"/>
      <c r="L10" s="152"/>
      <c r="M10" s="153"/>
      <c r="N10" s="152"/>
    </row>
    <row r="11" spans="1:14">
      <c r="A11" s="151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3"/>
      <c r="N11" s="152"/>
    </row>
    <row r="12" spans="1:14">
      <c r="A12" s="151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3"/>
      <c r="N12" s="152"/>
    </row>
    <row r="13" spans="1:14">
      <c r="A13" s="151"/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3"/>
      <c r="N13" s="152"/>
    </row>
    <row r="14" spans="1:14">
      <c r="A14" s="151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3"/>
      <c r="N14" s="152"/>
    </row>
    <row r="15" spans="1:14">
      <c r="A15" s="151"/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3"/>
      <c r="N15" s="152"/>
    </row>
    <row r="16" spans="1:14">
      <c r="A16" s="151"/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3"/>
      <c r="N16" s="152"/>
    </row>
    <row r="17" spans="1:14">
      <c r="A17" s="151"/>
      <c r="B17" s="152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3"/>
      <c r="N17" s="152"/>
    </row>
    <row r="18" spans="1:14" ht="25.5">
      <c r="A18" s="151"/>
      <c r="B18" s="251" t="s">
        <v>233</v>
      </c>
      <c r="C18" s="251"/>
      <c r="D18" s="251"/>
      <c r="E18" s="251"/>
      <c r="F18" s="251"/>
      <c r="G18" s="251"/>
      <c r="H18" s="251"/>
      <c r="I18" s="152"/>
      <c r="J18" s="152"/>
      <c r="K18" s="152"/>
      <c r="L18" s="152"/>
      <c r="M18" s="153"/>
      <c r="N18" s="152"/>
    </row>
    <row r="19" spans="1:14" ht="20.25">
      <c r="A19" s="151"/>
      <c r="B19" s="291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3"/>
      <c r="N19" s="152"/>
    </row>
    <row r="20" spans="1:14">
      <c r="A20" s="151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3"/>
      <c r="N20" s="152"/>
    </row>
    <row r="21" spans="1:14">
      <c r="A21" s="151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3"/>
      <c r="N21" s="152"/>
    </row>
    <row r="22" spans="1:14">
      <c r="A22" s="151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3"/>
      <c r="N22" s="152"/>
    </row>
    <row r="23" spans="1:14" ht="35.25">
      <c r="A23" s="151"/>
      <c r="B23" s="154" t="s">
        <v>187</v>
      </c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3"/>
      <c r="N23" s="152"/>
    </row>
    <row r="24" spans="1:14" ht="33.75">
      <c r="A24" s="151"/>
      <c r="B24" s="155" t="s">
        <v>124</v>
      </c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3"/>
      <c r="N24" s="152"/>
    </row>
    <row r="25" spans="1:14">
      <c r="A25" s="151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3"/>
      <c r="N25" s="152"/>
    </row>
    <row r="26" spans="1:14">
      <c r="A26" s="151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3"/>
      <c r="N26" s="152"/>
    </row>
    <row r="27" spans="1:14" ht="25.5">
      <c r="A27" s="151"/>
      <c r="B27" s="156" t="s">
        <v>53</v>
      </c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3"/>
      <c r="N27" s="152"/>
    </row>
    <row r="28" spans="1:14" ht="25.5">
      <c r="A28" s="151"/>
      <c r="B28" s="157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3"/>
      <c r="N28" s="152"/>
    </row>
    <row r="29" spans="1:14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3"/>
      <c r="N29" s="152"/>
    </row>
    <row r="30" spans="1:14">
      <c r="A30" s="151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3"/>
      <c r="N30" s="152"/>
    </row>
    <row r="31" spans="1:14">
      <c r="A31" s="151"/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3"/>
      <c r="N31" s="152"/>
    </row>
    <row r="32" spans="1:14">
      <c r="A32" s="151"/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3"/>
      <c r="N32" s="152"/>
    </row>
    <row r="33" spans="1:14">
      <c r="A33" s="151"/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3"/>
      <c r="N33" s="152"/>
    </row>
    <row r="34" spans="1:14">
      <c r="A34" s="151"/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3"/>
      <c r="N34" s="152"/>
    </row>
    <row r="35" spans="1:14">
      <c r="A35" s="151"/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3"/>
      <c r="N35" s="152"/>
    </row>
    <row r="36" spans="1:14">
      <c r="A36" s="151"/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3"/>
      <c r="N36" s="152"/>
    </row>
    <row r="37" spans="1:14">
      <c r="A37" s="151"/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3"/>
      <c r="N37" s="152"/>
    </row>
    <row r="38" spans="1:14">
      <c r="A38" s="151"/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3"/>
      <c r="N38" s="152"/>
    </row>
    <row r="39" spans="1:14">
      <c r="A39" s="151"/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3"/>
      <c r="N39" s="152"/>
    </row>
    <row r="40" spans="1:14">
      <c r="A40" s="151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3"/>
      <c r="N40" s="152"/>
    </row>
    <row r="41" spans="1:14">
      <c r="A41" s="151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3"/>
      <c r="N41" s="152"/>
    </row>
    <row r="42" spans="1:14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3"/>
      <c r="N42" s="152"/>
    </row>
    <row r="43" spans="1:14">
      <c r="A43" s="151"/>
      <c r="B43" s="152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3"/>
      <c r="N43" s="152"/>
    </row>
    <row r="44" spans="1:14">
      <c r="A44" s="151"/>
      <c r="B44" s="152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3"/>
      <c r="N44" s="152"/>
    </row>
    <row r="45" spans="1:14">
      <c r="A45" s="151"/>
      <c r="B45" s="152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3"/>
      <c r="N45" s="152"/>
    </row>
    <row r="46" spans="1:14">
      <c r="A46" s="151"/>
      <c r="B46" s="152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3"/>
      <c r="N46" s="152"/>
    </row>
    <row r="47" spans="1:14">
      <c r="A47" s="151"/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3"/>
      <c r="N47" s="152"/>
    </row>
    <row r="48" spans="1:14">
      <c r="A48" s="151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3"/>
    </row>
    <row r="49" spans="1:13">
      <c r="A49" s="151"/>
      <c r="B49" s="152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3"/>
    </row>
    <row r="50" spans="1:13">
      <c r="A50" s="158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60"/>
    </row>
    <row r="51" spans="1:13"/>
  </sheetData>
  <pageMargins left="1" right="1" top="1" bottom="1" header="0.5" footer="0.5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M62"/>
  <sheetViews>
    <sheetView showGridLines="0" zoomScale="75" zoomScaleNormal="75" workbookViewId="0">
      <selection activeCell="F1" sqref="F1:F4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7" width="16.7109375" customWidth="1"/>
    <col min="8" max="8" width="8.7109375" customWidth="1"/>
    <col min="9" max="13" width="0" hidden="1" customWidth="1"/>
    <col min="14" max="16384" width="9.140625" hidden="1"/>
  </cols>
  <sheetData>
    <row r="1" spans="2:10" ht="15">
      <c r="F1" s="497" t="s">
        <v>245</v>
      </c>
    </row>
    <row r="2" spans="2:10" ht="15">
      <c r="F2" s="497" t="s">
        <v>187</v>
      </c>
    </row>
    <row r="3" spans="2:10" ht="15">
      <c r="F3" s="497" t="s">
        <v>242</v>
      </c>
    </row>
    <row r="4" spans="2:10" ht="15">
      <c r="F4" s="497" t="s">
        <v>243</v>
      </c>
    </row>
    <row r="5" spans="2:10" ht="18.75" thickBot="1">
      <c r="B5" s="604" t="s">
        <v>97</v>
      </c>
      <c r="C5" s="604"/>
      <c r="D5" s="604"/>
      <c r="E5" s="604"/>
      <c r="F5" s="604"/>
      <c r="G5" s="604"/>
    </row>
    <row r="6" spans="2:10" ht="15.75" customHeight="1" thickBot="1">
      <c r="B6" s="2"/>
      <c r="C6" s="2"/>
      <c r="D6" s="595" t="s">
        <v>59</v>
      </c>
      <c r="E6" s="596"/>
      <c r="F6" s="596"/>
      <c r="G6" s="597"/>
    </row>
    <row r="7" spans="2:10" ht="15.75">
      <c r="B7" s="141"/>
      <c r="C7" s="140"/>
      <c r="D7" s="609" t="s">
        <v>183</v>
      </c>
      <c r="E7" s="598"/>
      <c r="F7" s="598"/>
      <c r="G7" s="599"/>
    </row>
    <row r="8" spans="2:10" ht="15.75">
      <c r="B8" s="77" t="s">
        <v>2</v>
      </c>
      <c r="C8" s="249"/>
      <c r="D8" s="535" t="s">
        <v>135</v>
      </c>
      <c r="E8" s="265" t="s">
        <v>240</v>
      </c>
      <c r="F8" s="265" t="s">
        <v>21</v>
      </c>
      <c r="G8" s="10" t="s">
        <v>21</v>
      </c>
    </row>
    <row r="9" spans="2:10" ht="16.5" thickBot="1">
      <c r="B9" s="78" t="s">
        <v>3</v>
      </c>
      <c r="C9" s="250" t="s">
        <v>1</v>
      </c>
      <c r="D9" s="397">
        <v>42517</v>
      </c>
      <c r="E9" s="396">
        <v>42723</v>
      </c>
      <c r="F9" s="266" t="s">
        <v>15</v>
      </c>
      <c r="G9" s="12" t="s">
        <v>12</v>
      </c>
    </row>
    <row r="10" spans="2:10" ht="15">
      <c r="B10" s="76"/>
      <c r="C10" s="124"/>
      <c r="D10" s="512" t="s">
        <v>4</v>
      </c>
      <c r="E10" s="484" t="s">
        <v>5</v>
      </c>
      <c r="F10" s="513" t="s">
        <v>6</v>
      </c>
      <c r="G10" s="514" t="s">
        <v>7</v>
      </c>
    </row>
    <row r="11" spans="2:10" ht="16.5" thickBot="1">
      <c r="B11" s="99" t="s">
        <v>111</v>
      </c>
      <c r="C11" s="64"/>
      <c r="D11" s="560"/>
      <c r="E11" s="561"/>
      <c r="F11" s="561"/>
      <c r="G11" s="562"/>
      <c r="H11" s="89"/>
      <c r="I11" s="89"/>
      <c r="J11" s="89"/>
    </row>
    <row r="12" spans="2:10" ht="15">
      <c r="B12" s="72">
        <v>1</v>
      </c>
      <c r="C12" s="348" t="s">
        <v>164</v>
      </c>
      <c r="D12" s="215">
        <f>'4. OEB_Adjustment_Input_Sheet'!E99+'4. OEB_Adjustment_Input_Sheet'!I99</f>
        <v>-17.314901354282178</v>
      </c>
      <c r="E12" s="523">
        <f>'4. OEB_Adjustment_Input_Sheet'!F99+'4. OEB_Adjustment_Input_Sheet'!J99</f>
        <v>-17.314901354282178</v>
      </c>
      <c r="F12" s="216">
        <f>'4. OEB_Adjustment_Input_Sheet'!G99+'4. OEB_Adjustment_Input_Sheet'!K99</f>
        <v>0</v>
      </c>
      <c r="G12" s="217">
        <f>'4. OEB_Adjustment_Input_Sheet'!H99+'4. OEB_Adjustment_Input_Sheet'!L99</f>
        <v>-17.314901354282178</v>
      </c>
      <c r="H12" s="89"/>
      <c r="I12" s="89"/>
      <c r="J12" s="89"/>
    </row>
    <row r="13" spans="2:10" ht="15">
      <c r="B13" s="72">
        <v>2</v>
      </c>
      <c r="C13" s="348" t="s">
        <v>165</v>
      </c>
      <c r="D13" s="218">
        <f>'4. OEB_Adjustment_Input_Sheet'!E100+'4. OEB_Adjustment_Input_Sheet'!I100</f>
        <v>-13.204434967488186</v>
      </c>
      <c r="E13" s="524">
        <f>'4. OEB_Adjustment_Input_Sheet'!F100+'4. OEB_Adjustment_Input_Sheet'!J100</f>
        <v>-13.204434967488186</v>
      </c>
      <c r="F13" s="219">
        <f>'4. OEB_Adjustment_Input_Sheet'!G100+'4. OEB_Adjustment_Input_Sheet'!K100</f>
        <v>0</v>
      </c>
      <c r="G13" s="220">
        <f>'4. OEB_Adjustment_Input_Sheet'!H100+'4. OEB_Adjustment_Input_Sheet'!L100</f>
        <v>-13.204434967488186</v>
      </c>
      <c r="H13" s="89"/>
      <c r="I13" s="89"/>
      <c r="J13" s="89"/>
    </row>
    <row r="14" spans="2:10" ht="15">
      <c r="B14" s="72">
        <v>3</v>
      </c>
      <c r="C14" s="348" t="s">
        <v>96</v>
      </c>
      <c r="D14" s="218">
        <f>'4. OEB_Adjustment_Input_Sheet'!E101+'4. OEB_Adjustment_Input_Sheet'!I101</f>
        <v>-6.0597456552158979E-2</v>
      </c>
      <c r="E14" s="524">
        <f>'4. OEB_Adjustment_Input_Sheet'!F101+'4. OEB_Adjustment_Input_Sheet'!J101</f>
        <v>-6.0597456552158979E-2</v>
      </c>
      <c r="F14" s="219">
        <f>'4. OEB_Adjustment_Input_Sheet'!G101+'4. OEB_Adjustment_Input_Sheet'!K101</f>
        <v>0</v>
      </c>
      <c r="G14" s="220">
        <f>'4. OEB_Adjustment_Input_Sheet'!H101+'4. OEB_Adjustment_Input_Sheet'!L101</f>
        <v>-6.0597456552158979E-2</v>
      </c>
      <c r="H14" s="89"/>
      <c r="I14" s="89"/>
      <c r="J14" s="89"/>
    </row>
    <row r="15" spans="2:10" ht="15">
      <c r="B15" s="72">
        <v>4</v>
      </c>
      <c r="C15" s="348" t="s">
        <v>166</v>
      </c>
      <c r="D15" s="218">
        <f>'4. OEB_Adjustment_Input_Sheet'!E102+'4. OEB_Adjustment_Input_Sheet'!I102</f>
        <v>82.495702222021194</v>
      </c>
      <c r="E15" s="524">
        <f>'4. OEB_Adjustment_Input_Sheet'!F102+'4. OEB_Adjustment_Input_Sheet'!J102</f>
        <v>82.495702222021194</v>
      </c>
      <c r="F15" s="219">
        <f>'4. OEB_Adjustment_Input_Sheet'!G102+'4. OEB_Adjustment_Input_Sheet'!K102</f>
        <v>0</v>
      </c>
      <c r="G15" s="220">
        <f>'4. OEB_Adjustment_Input_Sheet'!H102+'4. OEB_Adjustment_Input_Sheet'!L102</f>
        <v>82.495702222021194</v>
      </c>
      <c r="H15" s="89"/>
      <c r="I15" s="89"/>
      <c r="J15" s="89"/>
    </row>
    <row r="16" spans="2:10" ht="15">
      <c r="B16" s="72">
        <v>5</v>
      </c>
      <c r="C16" s="348" t="s">
        <v>167</v>
      </c>
      <c r="D16" s="218">
        <f>'4. OEB_Adjustment_Input_Sheet'!E103+'4. OEB_Adjustment_Input_Sheet'!I103</f>
        <v>-2.3104096306617861E-2</v>
      </c>
      <c r="E16" s="524">
        <f>'4. OEB_Adjustment_Input_Sheet'!F103+'4. OEB_Adjustment_Input_Sheet'!J103</f>
        <v>-2.3104096306617861E-2</v>
      </c>
      <c r="F16" s="219">
        <f>'4. OEB_Adjustment_Input_Sheet'!G103+'4. OEB_Adjustment_Input_Sheet'!K103</f>
        <v>0</v>
      </c>
      <c r="G16" s="220">
        <f>'4. OEB_Adjustment_Input_Sheet'!H103+'4. OEB_Adjustment_Input_Sheet'!L103</f>
        <v>-2.3104096306617861E-2</v>
      </c>
      <c r="H16" s="89"/>
      <c r="I16" s="89"/>
      <c r="J16" s="89"/>
    </row>
    <row r="17" spans="2:10" ht="15">
      <c r="B17" s="72">
        <v>6</v>
      </c>
      <c r="C17" s="348" t="s">
        <v>168</v>
      </c>
      <c r="D17" s="218">
        <f>'4. OEB_Adjustment_Input_Sheet'!E104+'4. OEB_Adjustment_Input_Sheet'!I104</f>
        <v>3.2813562696940011</v>
      </c>
      <c r="E17" s="524">
        <f>'4. OEB_Adjustment_Input_Sheet'!F104+'4. OEB_Adjustment_Input_Sheet'!J104</f>
        <v>3.2813562696940011</v>
      </c>
      <c r="F17" s="219">
        <f>'4. OEB_Adjustment_Input_Sheet'!G104+'4. OEB_Adjustment_Input_Sheet'!K104</f>
        <v>0</v>
      </c>
      <c r="G17" s="220">
        <f>'4. OEB_Adjustment_Input_Sheet'!H104+'4. OEB_Adjustment_Input_Sheet'!L104</f>
        <v>3.2813562696940011</v>
      </c>
      <c r="H17" s="89"/>
      <c r="I17" s="89"/>
      <c r="J17" s="89"/>
    </row>
    <row r="18" spans="2:10" ht="15">
      <c r="B18" s="72">
        <v>7</v>
      </c>
      <c r="C18" s="348" t="s">
        <v>169</v>
      </c>
      <c r="D18" s="218">
        <f>'4. OEB_Adjustment_Input_Sheet'!E105+'4. OEB_Adjustment_Input_Sheet'!I105</f>
        <v>2.1005373577158233</v>
      </c>
      <c r="E18" s="524">
        <f>'4. OEB_Adjustment_Input_Sheet'!F105+'4. OEB_Adjustment_Input_Sheet'!J105</f>
        <v>2.1005373577158233</v>
      </c>
      <c r="F18" s="219">
        <f>'4. OEB_Adjustment_Input_Sheet'!G105+'4. OEB_Adjustment_Input_Sheet'!K105</f>
        <v>0</v>
      </c>
      <c r="G18" s="220">
        <f>'4. OEB_Adjustment_Input_Sheet'!H105+'4. OEB_Adjustment_Input_Sheet'!L105</f>
        <v>2.1005373577158233</v>
      </c>
      <c r="H18" s="89"/>
      <c r="I18" s="89"/>
      <c r="J18" s="89"/>
    </row>
    <row r="19" spans="2:10" ht="15">
      <c r="B19" s="72">
        <v>8</v>
      </c>
      <c r="C19" s="348" t="s">
        <v>170</v>
      </c>
      <c r="D19" s="218">
        <f>'4. OEB_Adjustment_Input_Sheet'!E106+'4. OEB_Adjustment_Input_Sheet'!I106</f>
        <v>11.825907925890577</v>
      </c>
      <c r="E19" s="524">
        <f>'4. OEB_Adjustment_Input_Sheet'!F106+'4. OEB_Adjustment_Input_Sheet'!J106</f>
        <v>11.825907925890577</v>
      </c>
      <c r="F19" s="219">
        <f>'4. OEB_Adjustment_Input_Sheet'!G106+'4. OEB_Adjustment_Input_Sheet'!K106</f>
        <v>0</v>
      </c>
      <c r="G19" s="220">
        <f>'4. OEB_Adjustment_Input_Sheet'!H106+'4. OEB_Adjustment_Input_Sheet'!L106</f>
        <v>11.825907925890577</v>
      </c>
      <c r="H19" s="89"/>
      <c r="I19" s="89"/>
      <c r="J19" s="89"/>
    </row>
    <row r="20" spans="2:10" ht="15">
      <c r="B20" s="72">
        <v>9</v>
      </c>
      <c r="C20" s="348" t="s">
        <v>171</v>
      </c>
      <c r="D20" s="218">
        <f>'4. OEB_Adjustment_Input_Sheet'!E107+'4. OEB_Adjustment_Input_Sheet'!I107</f>
        <v>4.2652964921147509</v>
      </c>
      <c r="E20" s="524">
        <f>'4. OEB_Adjustment_Input_Sheet'!F107+'4. OEB_Adjustment_Input_Sheet'!J107</f>
        <v>4.2652964921147509</v>
      </c>
      <c r="F20" s="219">
        <f>'4. OEB_Adjustment_Input_Sheet'!G107+'4. OEB_Adjustment_Input_Sheet'!K107</f>
        <v>0</v>
      </c>
      <c r="G20" s="220">
        <f>'4. OEB_Adjustment_Input_Sheet'!H107+'4. OEB_Adjustment_Input_Sheet'!L107</f>
        <v>4.2652964921147509</v>
      </c>
      <c r="H20" s="89"/>
      <c r="I20" s="89"/>
      <c r="J20" s="89"/>
    </row>
    <row r="21" spans="2:10" ht="15">
      <c r="B21" s="72">
        <v>10</v>
      </c>
      <c r="C21" s="348" t="s">
        <v>172</v>
      </c>
      <c r="D21" s="218">
        <f>'4. OEB_Adjustment_Input_Sheet'!E108+'4. OEB_Adjustment_Input_Sheet'!I108</f>
        <v>13.454874532514669</v>
      </c>
      <c r="E21" s="524">
        <f>'4. OEB_Adjustment_Input_Sheet'!F108+'4. OEB_Adjustment_Input_Sheet'!J108</f>
        <v>13.454874532514669</v>
      </c>
      <c r="F21" s="219">
        <f>'4. OEB_Adjustment_Input_Sheet'!G108+'4. OEB_Adjustment_Input_Sheet'!K108</f>
        <v>0</v>
      </c>
      <c r="G21" s="220">
        <f>'4. OEB_Adjustment_Input_Sheet'!H108+'4. OEB_Adjustment_Input_Sheet'!L108</f>
        <v>13.454874532514669</v>
      </c>
      <c r="H21" s="89"/>
      <c r="I21" s="89"/>
      <c r="J21" s="89"/>
    </row>
    <row r="22" spans="2:10" ht="16.5" thickBot="1">
      <c r="B22" s="113">
        <v>11</v>
      </c>
      <c r="C22" s="16" t="s">
        <v>0</v>
      </c>
      <c r="D22" s="231">
        <f t="shared" ref="D22" si="0">SUM(D12:D21)</f>
        <v>86.820636925321878</v>
      </c>
      <c r="E22" s="525">
        <f>SUM(E12:E21)</f>
        <v>86.820636925321878</v>
      </c>
      <c r="F22" s="284">
        <f t="shared" ref="F22:G22" si="1">SUM(F12:F21)</f>
        <v>0</v>
      </c>
      <c r="G22" s="232">
        <f t="shared" si="1"/>
        <v>86.820636925321878</v>
      </c>
      <c r="H22" s="89"/>
      <c r="I22" s="89"/>
      <c r="J22" s="89"/>
    </row>
    <row r="23" spans="2:10" ht="15.75" thickBot="1">
      <c r="B23" s="82"/>
      <c r="C23" s="50"/>
      <c r="D23" s="236"/>
      <c r="E23" s="234"/>
      <c r="F23" s="234"/>
      <c r="G23" s="235"/>
      <c r="H23" s="89"/>
      <c r="I23" s="89"/>
      <c r="J23" s="89"/>
    </row>
    <row r="24" spans="2:10" ht="16.5" thickBot="1">
      <c r="B24" s="113">
        <v>12</v>
      </c>
      <c r="C24" s="14" t="s">
        <v>215</v>
      </c>
      <c r="D24" s="228">
        <v>60.455345999999999</v>
      </c>
      <c r="E24" s="533">
        <v>60.455345999999999</v>
      </c>
      <c r="F24" s="229">
        <v>0</v>
      </c>
      <c r="G24" s="230">
        <f>E24+F24</f>
        <v>60.455345999999999</v>
      </c>
      <c r="H24" s="89"/>
      <c r="I24" s="89"/>
      <c r="J24" s="89"/>
    </row>
    <row r="25" spans="2:10" ht="15.75" thickBot="1">
      <c r="B25" s="82"/>
      <c r="C25" s="50"/>
      <c r="D25" s="117"/>
      <c r="E25" s="96"/>
      <c r="F25" s="96"/>
      <c r="G25" s="115"/>
      <c r="H25" s="89"/>
      <c r="I25" s="89"/>
      <c r="J25" s="89"/>
    </row>
    <row r="26" spans="2:10" ht="16.5" thickBot="1">
      <c r="B26" s="122">
        <v>13</v>
      </c>
      <c r="C26" s="123" t="s">
        <v>190</v>
      </c>
      <c r="D26" s="103">
        <f t="shared" ref="D26" si="2">D22/D24</f>
        <v>1.4361118192148281</v>
      </c>
      <c r="E26" s="544">
        <f>E22/E24</f>
        <v>1.4361118192148281</v>
      </c>
      <c r="F26" s="229">
        <f>G26-E26</f>
        <v>0</v>
      </c>
      <c r="G26" s="104">
        <f>G22/G24</f>
        <v>1.4361118192148281</v>
      </c>
      <c r="H26" s="89"/>
      <c r="I26" s="89"/>
      <c r="J26" s="89"/>
    </row>
    <row r="27" spans="2:10" ht="15.75" thickBot="1">
      <c r="F27" s="96"/>
      <c r="G27" s="96"/>
      <c r="H27" s="89"/>
      <c r="I27" s="89"/>
      <c r="J27" s="89"/>
    </row>
    <row r="28" spans="2:10" ht="15.75" customHeight="1" thickBot="1">
      <c r="B28" s="114"/>
      <c r="C28" s="2"/>
      <c r="D28" s="595" t="s">
        <v>23</v>
      </c>
      <c r="E28" s="596"/>
      <c r="F28" s="596"/>
      <c r="G28" s="597"/>
      <c r="H28" s="89"/>
      <c r="I28" s="89"/>
      <c r="J28" s="89"/>
    </row>
    <row r="29" spans="2:10" ht="15.75">
      <c r="B29" s="141"/>
      <c r="C29" s="140"/>
      <c r="D29" s="609" t="s">
        <v>183</v>
      </c>
      <c r="E29" s="598"/>
      <c r="F29" s="598"/>
      <c r="G29" s="599"/>
      <c r="H29" s="89"/>
      <c r="I29" s="89"/>
      <c r="J29" s="89"/>
    </row>
    <row r="30" spans="2:10" ht="15.75">
      <c r="B30" s="77" t="s">
        <v>2</v>
      </c>
      <c r="C30" s="249"/>
      <c r="D30" s="535" t="s">
        <v>135</v>
      </c>
      <c r="E30" s="265" t="s">
        <v>240</v>
      </c>
      <c r="F30" s="265" t="s">
        <v>21</v>
      </c>
      <c r="G30" s="10" t="s">
        <v>21</v>
      </c>
      <c r="H30" s="89"/>
      <c r="I30" s="89"/>
      <c r="J30" s="89"/>
    </row>
    <row r="31" spans="2:10" ht="16.5" thickBot="1">
      <c r="B31" s="78" t="s">
        <v>3</v>
      </c>
      <c r="C31" s="250" t="s">
        <v>1</v>
      </c>
      <c r="D31" s="397">
        <v>42517</v>
      </c>
      <c r="E31" s="396">
        <v>42723</v>
      </c>
      <c r="F31" s="266" t="s">
        <v>15</v>
      </c>
      <c r="G31" s="12" t="s">
        <v>12</v>
      </c>
      <c r="H31" s="89"/>
      <c r="I31" s="89"/>
      <c r="J31" s="89"/>
    </row>
    <row r="32" spans="2:10" ht="15">
      <c r="B32" s="76"/>
      <c r="C32" s="124"/>
      <c r="D32" s="512" t="s">
        <v>4</v>
      </c>
      <c r="E32" s="484" t="s">
        <v>5</v>
      </c>
      <c r="F32" s="513" t="s">
        <v>6</v>
      </c>
      <c r="G32" s="514" t="s">
        <v>7</v>
      </c>
      <c r="H32" s="89"/>
      <c r="I32" s="89"/>
      <c r="J32" s="89"/>
    </row>
    <row r="33" spans="2:10" ht="16.5" thickBot="1">
      <c r="B33" s="99" t="s">
        <v>111</v>
      </c>
      <c r="C33" s="64"/>
      <c r="D33" s="566"/>
      <c r="E33" s="102"/>
      <c r="F33" s="561"/>
      <c r="G33" s="562"/>
      <c r="H33" s="89"/>
      <c r="I33" s="89"/>
      <c r="J33" s="89"/>
    </row>
    <row r="34" spans="2:10" ht="15">
      <c r="B34" s="72">
        <v>14</v>
      </c>
      <c r="C34" s="348" t="s">
        <v>99</v>
      </c>
      <c r="D34" s="215">
        <f>'4. OEB_Adjustment_Input_Sheet'!E112+'4. OEB_Adjustment_Input_Sheet'!I112</f>
        <v>1.7203336053073675</v>
      </c>
      <c r="E34" s="523">
        <f>'4. OEB_Adjustment_Input_Sheet'!F112+'4. OEB_Adjustment_Input_Sheet'!J112</f>
        <v>1.7203336053073675</v>
      </c>
      <c r="F34" s="216">
        <f>'4. OEB_Adjustment_Input_Sheet'!G112+'4. OEB_Adjustment_Input_Sheet'!K112</f>
        <v>0</v>
      </c>
      <c r="G34" s="217">
        <f>'4. OEB_Adjustment_Input_Sheet'!H112+'4. OEB_Adjustment_Input_Sheet'!L112</f>
        <v>1.7203336053073675</v>
      </c>
      <c r="H34" s="89"/>
      <c r="I34" s="89"/>
      <c r="J34" s="89"/>
    </row>
    <row r="35" spans="2:10" ht="15">
      <c r="B35" s="72">
        <v>15</v>
      </c>
      <c r="C35" s="348" t="s">
        <v>173</v>
      </c>
      <c r="D35" s="218">
        <f>'4. OEB_Adjustment_Input_Sheet'!E113+'4. OEB_Adjustment_Input_Sheet'!I113</f>
        <v>0.95040165493531803</v>
      </c>
      <c r="E35" s="524">
        <f>'4. OEB_Adjustment_Input_Sheet'!F113+'4. OEB_Adjustment_Input_Sheet'!J113</f>
        <v>0.95040165493531803</v>
      </c>
      <c r="F35" s="219">
        <f>'4. OEB_Adjustment_Input_Sheet'!G113+'4. OEB_Adjustment_Input_Sheet'!K113</f>
        <v>0</v>
      </c>
      <c r="G35" s="220">
        <f>'4. OEB_Adjustment_Input_Sheet'!H113+'4. OEB_Adjustment_Input_Sheet'!L113</f>
        <v>0.95040165493531803</v>
      </c>
      <c r="H35" s="89"/>
      <c r="I35" s="89"/>
      <c r="J35" s="89"/>
    </row>
    <row r="36" spans="2:10" ht="15">
      <c r="B36" s="72">
        <v>16</v>
      </c>
      <c r="C36" s="348" t="s">
        <v>174</v>
      </c>
      <c r="D36" s="218">
        <f>'4. OEB_Adjustment_Input_Sheet'!E114+'4. OEB_Adjustment_Input_Sheet'!I114</f>
        <v>-37.556757044680523</v>
      </c>
      <c r="E36" s="524">
        <f>'4. OEB_Adjustment_Input_Sheet'!F114+'4. OEB_Adjustment_Input_Sheet'!J114</f>
        <v>-37.556757044680523</v>
      </c>
      <c r="F36" s="219">
        <f>'4. OEB_Adjustment_Input_Sheet'!G114+'4. OEB_Adjustment_Input_Sheet'!K114</f>
        <v>0</v>
      </c>
      <c r="G36" s="220">
        <f>'4. OEB_Adjustment_Input_Sheet'!H114+'4. OEB_Adjustment_Input_Sheet'!L114</f>
        <v>-37.556757044680523</v>
      </c>
      <c r="H36" s="89"/>
      <c r="I36" s="89"/>
      <c r="J36" s="89"/>
    </row>
    <row r="37" spans="2:10" ht="15">
      <c r="B37" s="72">
        <v>17</v>
      </c>
      <c r="C37" s="348" t="s">
        <v>175</v>
      </c>
      <c r="D37" s="218">
        <f>'4. OEB_Adjustment_Input_Sheet'!E115+'4. OEB_Adjustment_Input_Sheet'!I115</f>
        <v>-31.588823211759852</v>
      </c>
      <c r="E37" s="524">
        <f>'4. OEB_Adjustment_Input_Sheet'!F115+'4. OEB_Adjustment_Input_Sheet'!J115</f>
        <v>-31.588823211759852</v>
      </c>
      <c r="F37" s="219">
        <f>'4. OEB_Adjustment_Input_Sheet'!G115+'4. OEB_Adjustment_Input_Sheet'!K115</f>
        <v>0</v>
      </c>
      <c r="G37" s="220">
        <f>'4. OEB_Adjustment_Input_Sheet'!H115+'4. OEB_Adjustment_Input_Sheet'!L115</f>
        <v>-31.588823211759852</v>
      </c>
      <c r="H37" s="89"/>
      <c r="I37" s="89"/>
      <c r="J37" s="89"/>
    </row>
    <row r="38" spans="2:10" ht="15">
      <c r="B38" s="72">
        <v>18</v>
      </c>
      <c r="C38" s="348" t="s">
        <v>176</v>
      </c>
      <c r="D38" s="218">
        <f>'4. OEB_Adjustment_Input_Sheet'!E116+'4. OEB_Adjustment_Input_Sheet'!I116</f>
        <v>-68.62464436411399</v>
      </c>
      <c r="E38" s="524">
        <f>'4. OEB_Adjustment_Input_Sheet'!F116+'4. OEB_Adjustment_Input_Sheet'!J116</f>
        <v>-68.62464436411399</v>
      </c>
      <c r="F38" s="219">
        <f>'4. OEB_Adjustment_Input_Sheet'!G116+'4. OEB_Adjustment_Input_Sheet'!K116</f>
        <v>0</v>
      </c>
      <c r="G38" s="220">
        <f>'4. OEB_Adjustment_Input_Sheet'!H116+'4. OEB_Adjustment_Input_Sheet'!L116</f>
        <v>-68.62464436411399</v>
      </c>
      <c r="H38" s="89"/>
      <c r="I38" s="89"/>
      <c r="J38" s="89"/>
    </row>
    <row r="39" spans="2:10" ht="30">
      <c r="B39" s="470">
        <v>19</v>
      </c>
      <c r="C39" s="349" t="s">
        <v>177</v>
      </c>
      <c r="D39" s="218">
        <f>'4. OEB_Adjustment_Input_Sheet'!E117+'4. OEB_Adjustment_Input_Sheet'!I117</f>
        <v>20.589377358209461</v>
      </c>
      <c r="E39" s="524">
        <f>'4. OEB_Adjustment_Input_Sheet'!F117+'4. OEB_Adjustment_Input_Sheet'!J117</f>
        <v>20.589377358209461</v>
      </c>
      <c r="F39" s="219">
        <f>'4. OEB_Adjustment_Input_Sheet'!G117+'4. OEB_Adjustment_Input_Sheet'!K117</f>
        <v>0</v>
      </c>
      <c r="G39" s="220">
        <f>'4. OEB_Adjustment_Input_Sheet'!H117+'4. OEB_Adjustment_Input_Sheet'!L117</f>
        <v>20.589377358209461</v>
      </c>
      <c r="H39" s="89"/>
      <c r="I39" s="89"/>
      <c r="J39" s="89"/>
    </row>
    <row r="40" spans="2:10" ht="15">
      <c r="B40" s="72">
        <v>20</v>
      </c>
      <c r="C40" s="348" t="s">
        <v>178</v>
      </c>
      <c r="D40" s="218">
        <f>'4. OEB_Adjustment_Input_Sheet'!E118+'4. OEB_Adjustment_Input_Sheet'!I118</f>
        <v>-4.3049538083769026</v>
      </c>
      <c r="E40" s="524">
        <f>'4. OEB_Adjustment_Input_Sheet'!F118+'4. OEB_Adjustment_Input_Sheet'!J118</f>
        <v>-4.3049538083769026</v>
      </c>
      <c r="F40" s="219">
        <f>'4. OEB_Adjustment_Input_Sheet'!G118+'4. OEB_Adjustment_Input_Sheet'!K118</f>
        <v>0</v>
      </c>
      <c r="G40" s="220">
        <f>'4. OEB_Adjustment_Input_Sheet'!H118+'4. OEB_Adjustment_Input_Sheet'!L118</f>
        <v>-4.3049538083769026</v>
      </c>
      <c r="H40" s="89"/>
      <c r="I40" s="89"/>
      <c r="J40" s="89"/>
    </row>
    <row r="41" spans="2:10" ht="15">
      <c r="B41" s="72">
        <v>21</v>
      </c>
      <c r="C41" s="348" t="s">
        <v>179</v>
      </c>
      <c r="D41" s="218">
        <f>'4. OEB_Adjustment_Input_Sheet'!E119+'4. OEB_Adjustment_Input_Sheet'!I119</f>
        <v>42.93203832367918</v>
      </c>
      <c r="E41" s="524">
        <f>'4. OEB_Adjustment_Input_Sheet'!F119+'4. OEB_Adjustment_Input_Sheet'!J119</f>
        <v>42.93203832367918</v>
      </c>
      <c r="F41" s="219">
        <f>'4. OEB_Adjustment_Input_Sheet'!G119+'4. OEB_Adjustment_Input_Sheet'!K119</f>
        <v>0</v>
      </c>
      <c r="G41" s="220">
        <f>'4. OEB_Adjustment_Input_Sheet'!H119+'4. OEB_Adjustment_Input_Sheet'!L119</f>
        <v>42.93203832367918</v>
      </c>
      <c r="H41" s="89"/>
      <c r="I41" s="89"/>
      <c r="J41" s="89"/>
    </row>
    <row r="42" spans="2:10" ht="15">
      <c r="B42" s="72">
        <v>22</v>
      </c>
      <c r="C42" s="348" t="s">
        <v>180</v>
      </c>
      <c r="D42" s="218">
        <f>'4. OEB_Adjustment_Input_Sheet'!E120+'4. OEB_Adjustment_Input_Sheet'!I120</f>
        <v>226.18945954694186</v>
      </c>
      <c r="E42" s="524">
        <f>'4. OEB_Adjustment_Input_Sheet'!F120+'4. OEB_Adjustment_Input_Sheet'!J120</f>
        <v>226.18945954694186</v>
      </c>
      <c r="F42" s="219">
        <f>'4. OEB_Adjustment_Input_Sheet'!G120+'4. OEB_Adjustment_Input_Sheet'!K120</f>
        <v>0</v>
      </c>
      <c r="G42" s="220">
        <f>'4. OEB_Adjustment_Input_Sheet'!H120+'4. OEB_Adjustment_Input_Sheet'!L120</f>
        <v>226.18945954694186</v>
      </c>
      <c r="H42" s="89"/>
      <c r="I42" s="89"/>
      <c r="J42" s="89"/>
    </row>
    <row r="43" spans="2:10" ht="15">
      <c r="B43" s="72">
        <v>23</v>
      </c>
      <c r="C43" s="348" t="s">
        <v>181</v>
      </c>
      <c r="D43" s="218">
        <f>'4. OEB_Adjustment_Input_Sheet'!E121+'4. OEB_Adjustment_Input_Sheet'!I121</f>
        <v>23.425233732956002</v>
      </c>
      <c r="E43" s="524">
        <f>'4. OEB_Adjustment_Input_Sheet'!F121+'4. OEB_Adjustment_Input_Sheet'!J121</f>
        <v>23.425233732956002</v>
      </c>
      <c r="F43" s="219">
        <f>'4. OEB_Adjustment_Input_Sheet'!G121+'4. OEB_Adjustment_Input_Sheet'!K121</f>
        <v>0</v>
      </c>
      <c r="G43" s="220">
        <f>'4. OEB_Adjustment_Input_Sheet'!H121+'4. OEB_Adjustment_Input_Sheet'!L121</f>
        <v>23.425233732956002</v>
      </c>
      <c r="H43" s="89"/>
      <c r="I43" s="89"/>
      <c r="J43" s="89"/>
    </row>
    <row r="44" spans="2:10" ht="15">
      <c r="B44" s="72">
        <v>24</v>
      </c>
      <c r="C44" s="348" t="s">
        <v>182</v>
      </c>
      <c r="D44" s="218">
        <f>'4. OEB_Adjustment_Input_Sheet'!E122+'4. OEB_Adjustment_Input_Sheet'!I122</f>
        <v>44.128400897558727</v>
      </c>
      <c r="E44" s="524">
        <f>'4. OEB_Adjustment_Input_Sheet'!F122+'4. OEB_Adjustment_Input_Sheet'!J122</f>
        <v>44.128400897558727</v>
      </c>
      <c r="F44" s="219">
        <f>'4. OEB_Adjustment_Input_Sheet'!G122+'4. OEB_Adjustment_Input_Sheet'!K122</f>
        <v>0</v>
      </c>
      <c r="G44" s="220">
        <f>'4. OEB_Adjustment_Input_Sheet'!H122+'4. OEB_Adjustment_Input_Sheet'!L122</f>
        <v>44.128400897558727</v>
      </c>
      <c r="H44" s="89"/>
      <c r="I44" s="89"/>
      <c r="J44" s="89"/>
    </row>
    <row r="45" spans="2:10" ht="16.5" thickBot="1">
      <c r="B45" s="113">
        <v>25</v>
      </c>
      <c r="C45" s="16" t="s">
        <v>0</v>
      </c>
      <c r="D45" s="231">
        <f t="shared" ref="D45" si="3">SUM(D34:D44)</f>
        <v>217.86006669065662</v>
      </c>
      <c r="E45" s="525">
        <f>SUM(E34:E44)</f>
        <v>217.86006669065662</v>
      </c>
      <c r="F45" s="284">
        <f t="shared" ref="F45:G45" si="4">SUM(F34:F44)</f>
        <v>0</v>
      </c>
      <c r="G45" s="232">
        <f t="shared" si="4"/>
        <v>217.86006669065662</v>
      </c>
    </row>
    <row r="46" spans="2:10" ht="15.75" thickBot="1">
      <c r="B46" s="82"/>
      <c r="C46" s="50"/>
      <c r="D46" s="236"/>
      <c r="E46" s="234"/>
      <c r="F46" s="234"/>
      <c r="G46" s="235"/>
    </row>
    <row r="47" spans="2:10" ht="16.5" thickBot="1">
      <c r="B47" s="113">
        <v>26</v>
      </c>
      <c r="C47" s="14" t="s">
        <v>57</v>
      </c>
      <c r="D47" s="228">
        <f>'4. OEB_Adjustment_Input_Sheet'!E55+'4. OEB_Adjustment_Input_Sheet'!I55</f>
        <v>76.569040000000001</v>
      </c>
      <c r="E47" s="533">
        <f>'4. OEB_Adjustment_Input_Sheet'!F55+'4. OEB_Adjustment_Input_Sheet'!J55</f>
        <v>76.569040000000001</v>
      </c>
      <c r="F47" s="229">
        <v>0</v>
      </c>
      <c r="G47" s="230">
        <f>E47+F47</f>
        <v>76.569040000000001</v>
      </c>
    </row>
    <row r="48" spans="2:10" ht="15.75" thickBot="1">
      <c r="B48" s="82"/>
      <c r="C48" s="50"/>
      <c r="D48" s="117"/>
      <c r="E48" s="96"/>
      <c r="F48" s="96"/>
      <c r="G48" s="115"/>
    </row>
    <row r="49" spans="2:7" ht="16.5" thickBot="1">
      <c r="B49" s="122">
        <v>27</v>
      </c>
      <c r="C49" s="123" t="s">
        <v>189</v>
      </c>
      <c r="D49" s="103">
        <f t="shared" ref="D49" si="5">D45/D47</f>
        <v>2.8452761937547684</v>
      </c>
      <c r="E49" s="544">
        <f>E45/E47</f>
        <v>2.8452761937547684</v>
      </c>
      <c r="F49" s="229">
        <f>G49-E49</f>
        <v>0</v>
      </c>
      <c r="G49" s="104">
        <f t="shared" ref="G49" si="6">G45/G47</f>
        <v>2.8452761937547684</v>
      </c>
    </row>
    <row r="50" spans="2:7"/>
    <row r="51" spans="2:7" ht="15">
      <c r="B51" s="475" t="s">
        <v>231</v>
      </c>
    </row>
    <row r="52" spans="2:7" hidden="1">
      <c r="B52" s="394"/>
    </row>
    <row r="53" spans="2:7" hidden="1"/>
    <row r="54" spans="2:7" hidden="1"/>
    <row r="55" spans="2:7" hidden="1"/>
    <row r="56" spans="2:7" hidden="1"/>
    <row r="57" spans="2:7" hidden="1"/>
    <row r="58" spans="2:7" hidden="1"/>
    <row r="59" spans="2:7" hidden="1"/>
    <row r="60" spans="2:7" hidden="1"/>
    <row r="61" spans="2:7" hidden="1"/>
    <row r="62" spans="2:7" hidden="1"/>
  </sheetData>
  <mergeCells count="5">
    <mergeCell ref="B5:G5"/>
    <mergeCell ref="D7:G7"/>
    <mergeCell ref="D6:G6"/>
    <mergeCell ref="D28:G28"/>
    <mergeCell ref="D29:G29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B1:X317"/>
  <sheetViews>
    <sheetView showGridLines="0" tabSelected="1" zoomScale="75" zoomScaleNormal="75" zoomScaleSheetLayoutView="50" workbookViewId="0">
      <selection activeCell="K1" sqref="K1:K4"/>
    </sheetView>
  </sheetViews>
  <sheetFormatPr defaultColWidth="9.140625" defaultRowHeight="12.75"/>
  <cols>
    <col min="1" max="1" width="2.7109375" style="398" customWidth="1"/>
    <col min="2" max="2" width="6.140625" style="398" customWidth="1"/>
    <col min="3" max="3" width="80.7109375" style="398" customWidth="1"/>
    <col min="4" max="4" width="20.7109375" style="398" customWidth="1"/>
    <col min="5" max="24" width="19.7109375" style="398" customWidth="1"/>
    <col min="25" max="16384" width="9.140625" style="398"/>
  </cols>
  <sheetData>
    <row r="1" spans="2:24" ht="15">
      <c r="K1" s="497" t="s">
        <v>245</v>
      </c>
    </row>
    <row r="2" spans="2:24" ht="15">
      <c r="K2" s="497" t="s">
        <v>187</v>
      </c>
    </row>
    <row r="3" spans="2:24" ht="15">
      <c r="K3" s="497" t="s">
        <v>242</v>
      </c>
    </row>
    <row r="4" spans="2:24" ht="15">
      <c r="K4" s="497" t="s">
        <v>243</v>
      </c>
    </row>
    <row r="6" spans="2:24" ht="18.75" thickBot="1">
      <c r="B6" s="604" t="s">
        <v>232</v>
      </c>
      <c r="C6" s="604"/>
      <c r="D6" s="604"/>
      <c r="E6" s="604"/>
      <c r="F6" s="604"/>
      <c r="G6" s="604"/>
    </row>
    <row r="7" spans="2:24" ht="18.75" thickBot="1">
      <c r="B7" s="399"/>
      <c r="E7" s="610" t="s">
        <v>191</v>
      </c>
      <c r="F7" s="611"/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  <c r="X7" s="612"/>
    </row>
    <row r="8" spans="2:24" s="400" customFormat="1" ht="16.5" thickBot="1">
      <c r="C8" s="401"/>
      <c r="E8" s="610" t="s">
        <v>211</v>
      </c>
      <c r="F8" s="611"/>
      <c r="G8" s="611"/>
      <c r="H8" s="612"/>
      <c r="I8" s="610" t="s">
        <v>187</v>
      </c>
      <c r="J8" s="611"/>
      <c r="K8" s="611"/>
      <c r="L8" s="612"/>
      <c r="M8" s="610" t="s">
        <v>187</v>
      </c>
      <c r="N8" s="611"/>
      <c r="O8" s="611"/>
      <c r="P8" s="612"/>
      <c r="Q8" s="610" t="s">
        <v>187</v>
      </c>
      <c r="R8" s="611"/>
      <c r="S8" s="611"/>
      <c r="T8" s="612"/>
      <c r="U8" s="610" t="s">
        <v>187</v>
      </c>
      <c r="V8" s="611"/>
      <c r="W8" s="611"/>
      <c r="X8" s="612"/>
    </row>
    <row r="9" spans="2:24" ht="15.75">
      <c r="B9" s="402"/>
      <c r="C9" s="403"/>
      <c r="D9" s="403"/>
      <c r="E9" s="613">
        <v>2017</v>
      </c>
      <c r="F9" s="614"/>
      <c r="G9" s="614"/>
      <c r="H9" s="615"/>
      <c r="I9" s="613">
        <v>2018</v>
      </c>
      <c r="J9" s="614"/>
      <c r="K9" s="614"/>
      <c r="L9" s="615"/>
      <c r="M9" s="613">
        <v>2019</v>
      </c>
      <c r="N9" s="614"/>
      <c r="O9" s="614"/>
      <c r="P9" s="615"/>
      <c r="Q9" s="613">
        <v>2020</v>
      </c>
      <c r="R9" s="614"/>
      <c r="S9" s="614"/>
      <c r="T9" s="615"/>
      <c r="U9" s="613">
        <v>2021</v>
      </c>
      <c r="V9" s="614"/>
      <c r="W9" s="614"/>
      <c r="X9" s="615"/>
    </row>
    <row r="10" spans="2:24" ht="15.75">
      <c r="B10" s="404" t="s">
        <v>2</v>
      </c>
      <c r="C10" s="405"/>
      <c r="D10" s="405"/>
      <c r="E10" s="535" t="s">
        <v>135</v>
      </c>
      <c r="F10" s="265" t="s">
        <v>240</v>
      </c>
      <c r="G10" s="265" t="s">
        <v>21</v>
      </c>
      <c r="H10" s="10" t="s">
        <v>21</v>
      </c>
      <c r="I10" s="314" t="s">
        <v>135</v>
      </c>
      <c r="J10" s="265" t="s">
        <v>240</v>
      </c>
      <c r="K10" s="265" t="s">
        <v>21</v>
      </c>
      <c r="L10" s="10" t="s">
        <v>21</v>
      </c>
      <c r="M10" s="314" t="s">
        <v>135</v>
      </c>
      <c r="N10" s="265" t="s">
        <v>240</v>
      </c>
      <c r="O10" s="265" t="s">
        <v>21</v>
      </c>
      <c r="P10" s="10" t="s">
        <v>21</v>
      </c>
      <c r="Q10" s="314" t="s">
        <v>135</v>
      </c>
      <c r="R10" s="265" t="s">
        <v>240</v>
      </c>
      <c r="S10" s="265" t="s">
        <v>21</v>
      </c>
      <c r="T10" s="10" t="s">
        <v>21</v>
      </c>
      <c r="U10" s="314" t="s">
        <v>135</v>
      </c>
      <c r="V10" s="265" t="s">
        <v>240</v>
      </c>
      <c r="W10" s="265" t="s">
        <v>21</v>
      </c>
      <c r="X10" s="10" t="s">
        <v>21</v>
      </c>
    </row>
    <row r="11" spans="2:24" ht="16.5" thickBot="1">
      <c r="B11" s="406" t="s">
        <v>3</v>
      </c>
      <c r="C11" s="407" t="s">
        <v>1</v>
      </c>
      <c r="D11" s="407"/>
      <c r="E11" s="397">
        <v>42517</v>
      </c>
      <c r="F11" s="396">
        <v>42723</v>
      </c>
      <c r="G11" s="266" t="s">
        <v>15</v>
      </c>
      <c r="H11" s="12" t="s">
        <v>12</v>
      </c>
      <c r="I11" s="397">
        <v>42517</v>
      </c>
      <c r="J11" s="396">
        <v>42723</v>
      </c>
      <c r="K11" s="266" t="s">
        <v>15</v>
      </c>
      <c r="L11" s="12" t="s">
        <v>12</v>
      </c>
      <c r="M11" s="397">
        <v>42517</v>
      </c>
      <c r="N11" s="396">
        <v>42723</v>
      </c>
      <c r="O11" s="266" t="s">
        <v>15</v>
      </c>
      <c r="P11" s="12" t="s">
        <v>12</v>
      </c>
      <c r="Q11" s="397">
        <v>42517</v>
      </c>
      <c r="R11" s="396">
        <v>42723</v>
      </c>
      <c r="S11" s="266" t="s">
        <v>15</v>
      </c>
      <c r="T11" s="12" t="s">
        <v>12</v>
      </c>
      <c r="U11" s="397">
        <v>42517</v>
      </c>
      <c r="V11" s="396">
        <v>42723</v>
      </c>
      <c r="W11" s="266" t="s">
        <v>15</v>
      </c>
      <c r="X11" s="12" t="s">
        <v>12</v>
      </c>
    </row>
    <row r="12" spans="2:24" ht="15">
      <c r="B12" s="408"/>
      <c r="C12" s="409"/>
      <c r="D12" s="409"/>
      <c r="E12" s="512" t="s">
        <v>4</v>
      </c>
      <c r="F12" s="484" t="s">
        <v>5</v>
      </c>
      <c r="G12" s="513" t="s">
        <v>6</v>
      </c>
      <c r="H12" s="514" t="s">
        <v>7</v>
      </c>
      <c r="I12" s="260" t="s">
        <v>8</v>
      </c>
      <c r="J12" s="260" t="s">
        <v>9</v>
      </c>
      <c r="K12" s="261" t="s">
        <v>11</v>
      </c>
      <c r="L12" s="262" t="s">
        <v>13</v>
      </c>
      <c r="M12" s="260" t="s">
        <v>14</v>
      </c>
      <c r="N12" s="260" t="s">
        <v>136</v>
      </c>
      <c r="O12" s="261" t="s">
        <v>137</v>
      </c>
      <c r="P12" s="262" t="s">
        <v>138</v>
      </c>
      <c r="Q12" s="260" t="s">
        <v>140</v>
      </c>
      <c r="R12" s="260" t="s">
        <v>141</v>
      </c>
      <c r="S12" s="261" t="s">
        <v>142</v>
      </c>
      <c r="T12" s="262" t="s">
        <v>234</v>
      </c>
      <c r="U12" s="260" t="s">
        <v>235</v>
      </c>
      <c r="V12" s="260" t="s">
        <v>236</v>
      </c>
      <c r="W12" s="261" t="s">
        <v>237</v>
      </c>
      <c r="X12" s="262" t="s">
        <v>238</v>
      </c>
    </row>
    <row r="13" spans="2:24" ht="16.5" thickBot="1">
      <c r="B13" s="411" t="s">
        <v>192</v>
      </c>
      <c r="C13" s="409"/>
      <c r="D13" s="409"/>
      <c r="E13" s="563"/>
      <c r="F13" s="564"/>
      <c r="G13" s="564"/>
      <c r="H13" s="565"/>
      <c r="I13" s="84"/>
      <c r="J13" s="79"/>
      <c r="K13" s="79"/>
      <c r="L13" s="80"/>
      <c r="M13" s="84"/>
      <c r="N13" s="79"/>
      <c r="O13" s="79"/>
      <c r="P13" s="80"/>
      <c r="Q13" s="84"/>
      <c r="R13" s="79"/>
      <c r="S13" s="79"/>
      <c r="T13" s="80"/>
      <c r="U13" s="84"/>
      <c r="V13" s="79"/>
      <c r="W13" s="79"/>
      <c r="X13" s="80"/>
    </row>
    <row r="14" spans="2:24" ht="18">
      <c r="B14" s="413">
        <v>1</v>
      </c>
      <c r="C14" s="414" t="s">
        <v>193</v>
      </c>
      <c r="D14" s="409"/>
      <c r="E14" s="240">
        <v>789.375</v>
      </c>
      <c r="F14" s="283">
        <v>789.375</v>
      </c>
      <c r="G14" s="415" t="s">
        <v>17</v>
      </c>
      <c r="H14" s="241">
        <f>F14</f>
        <v>789.375</v>
      </c>
      <c r="I14" s="240">
        <v>789.375</v>
      </c>
      <c r="J14" s="283">
        <v>789.375</v>
      </c>
      <c r="K14" s="415" t="s">
        <v>17</v>
      </c>
      <c r="L14" s="241">
        <f>J14</f>
        <v>789.375</v>
      </c>
      <c r="M14" s="240">
        <v>789.375</v>
      </c>
      <c r="N14" s="283">
        <v>789.375</v>
      </c>
      <c r="O14" s="415" t="s">
        <v>17</v>
      </c>
      <c r="P14" s="241">
        <f>N14</f>
        <v>789.375</v>
      </c>
      <c r="Q14" s="240">
        <v>789.375</v>
      </c>
      <c r="R14" s="283">
        <v>789.375</v>
      </c>
      <c r="S14" s="415" t="s">
        <v>17</v>
      </c>
      <c r="T14" s="241">
        <f>R14</f>
        <v>789.375</v>
      </c>
      <c r="U14" s="240">
        <v>789.375</v>
      </c>
      <c r="V14" s="283">
        <v>789.375</v>
      </c>
      <c r="W14" s="415" t="s">
        <v>17</v>
      </c>
      <c r="X14" s="241">
        <f>V14</f>
        <v>789.375</v>
      </c>
    </row>
    <row r="15" spans="2:24" ht="15">
      <c r="B15" s="413">
        <v>2</v>
      </c>
      <c r="C15" s="414" t="s">
        <v>16</v>
      </c>
      <c r="D15" s="409"/>
      <c r="E15" s="242">
        <f>'8. Revenue_Def_Suff'!D13+('10. Deferral_Variance_&amp;_Riders'!D24/2)</f>
        <v>68.326013000000003</v>
      </c>
      <c r="F15" s="273">
        <f>'8. Revenue_Def_Suff'!E13+('10. Deferral_Variance_&amp;_Riders'!E24/2)</f>
        <v>68.326013000000003</v>
      </c>
      <c r="G15" s="243">
        <f>H15-F15</f>
        <v>0</v>
      </c>
      <c r="H15" s="185">
        <f>F15</f>
        <v>68.326013000000003</v>
      </c>
      <c r="I15" s="273">
        <f>'8. Revenue_Def_Suff'!H13+('10. Deferral_Variance_&amp;_Riders'!D24/2)</f>
        <v>68.698373000000004</v>
      </c>
      <c r="J15" s="273">
        <f>'8. Revenue_Def_Suff'!I13+('10. Deferral_Variance_&amp;_Riders'!E24/2)</f>
        <v>68.698373000000004</v>
      </c>
      <c r="K15" s="243">
        <f>L15-J15</f>
        <v>0</v>
      </c>
      <c r="L15" s="185">
        <f>J15</f>
        <v>68.698373000000004</v>
      </c>
      <c r="M15" s="273">
        <f>'8. Revenue_Def_Suff'!L13+('10. Deferral_Variance_&amp;_Riders'!D24/2)</f>
        <v>69.253812999999994</v>
      </c>
      <c r="N15" s="273">
        <f>'8. Revenue_Def_Suff'!M13+('10. Deferral_Variance_&amp;_Riders'!E24/2)</f>
        <v>69.253812999999994</v>
      </c>
      <c r="O15" s="243">
        <f>P15-N15</f>
        <v>0</v>
      </c>
      <c r="P15" s="185">
        <f>N15</f>
        <v>69.253812999999994</v>
      </c>
      <c r="Q15" s="242">
        <f>'8. Revenue_Def_Suff'!P13+('10. Deferral_Variance_&amp;_Riders'!$E$24/2)</f>
        <v>67.583003000000005</v>
      </c>
      <c r="R15" s="273">
        <f>'8. Revenue_Def_Suff'!Q13+('10. Deferral_Variance_&amp;_Riders'!$E$24/2)</f>
        <v>67.583003000000005</v>
      </c>
      <c r="S15" s="243">
        <f>T15-R15</f>
        <v>0</v>
      </c>
      <c r="T15" s="185">
        <f>R15</f>
        <v>67.583003000000005</v>
      </c>
      <c r="U15" s="273">
        <f>'8. Revenue_Def_Suff'!T13+('10. Deferral_Variance_&amp;_Riders'!D24/2)</f>
        <v>65.611232999999999</v>
      </c>
      <c r="V15" s="273">
        <f>'8. Revenue_Def_Suff'!U13+('10. Deferral_Variance_&amp;_Riders'!E24/2)</f>
        <v>65.611232999999999</v>
      </c>
      <c r="W15" s="243">
        <f>X15-V15</f>
        <v>0</v>
      </c>
      <c r="X15" s="185">
        <f>V15</f>
        <v>65.611232999999999</v>
      </c>
    </row>
    <row r="16" spans="2:24" ht="18">
      <c r="B16" s="413">
        <v>3</v>
      </c>
      <c r="C16" s="414" t="s">
        <v>194</v>
      </c>
      <c r="D16" s="409"/>
      <c r="E16" s="242">
        <v>137.6</v>
      </c>
      <c r="F16" s="273">
        <v>137.6</v>
      </c>
      <c r="G16" s="416" t="s">
        <v>17</v>
      </c>
      <c r="H16" s="185">
        <f>F16</f>
        <v>137.6</v>
      </c>
      <c r="I16" s="242">
        <v>137.6</v>
      </c>
      <c r="J16" s="273">
        <v>137.6</v>
      </c>
      <c r="K16" s="416" t="s">
        <v>17</v>
      </c>
      <c r="L16" s="185">
        <f>J16</f>
        <v>137.6</v>
      </c>
      <c r="M16" s="242">
        <v>137.6</v>
      </c>
      <c r="N16" s="273">
        <v>137.6</v>
      </c>
      <c r="O16" s="416" t="s">
        <v>17</v>
      </c>
      <c r="P16" s="185">
        <f>N16</f>
        <v>137.6</v>
      </c>
      <c r="Q16" s="242">
        <v>137.6</v>
      </c>
      <c r="R16" s="273">
        <v>137.6</v>
      </c>
      <c r="S16" s="416" t="s">
        <v>17</v>
      </c>
      <c r="T16" s="185">
        <f>R16</f>
        <v>137.6</v>
      </c>
      <c r="U16" s="242">
        <v>137.6</v>
      </c>
      <c r="V16" s="273">
        <v>137.6</v>
      </c>
      <c r="W16" s="416" t="s">
        <v>17</v>
      </c>
      <c r="X16" s="185">
        <f>V16</f>
        <v>137.6</v>
      </c>
    </row>
    <row r="17" spans="2:24" ht="15">
      <c r="B17" s="413">
        <v>4</v>
      </c>
      <c r="C17" s="414" t="s">
        <v>195</v>
      </c>
      <c r="D17" s="409"/>
      <c r="E17" s="476">
        <f>E15/E16</f>
        <v>0.49655532703488375</v>
      </c>
      <c r="F17" s="545">
        <f>F15/F16</f>
        <v>0.49655532703488375</v>
      </c>
      <c r="G17" s="477">
        <f>H17-F17</f>
        <v>0</v>
      </c>
      <c r="H17" s="478">
        <f>H15/H16</f>
        <v>0.49655532703488375</v>
      </c>
      <c r="I17" s="476">
        <f>I15/I16</f>
        <v>0.49926143168604659</v>
      </c>
      <c r="J17" s="545">
        <f>J15/J16</f>
        <v>0.49926143168604659</v>
      </c>
      <c r="K17" s="477">
        <f>L17-J17</f>
        <v>0</v>
      </c>
      <c r="L17" s="478">
        <f>L15/L16</f>
        <v>0.49926143168604659</v>
      </c>
      <c r="M17" s="476">
        <f>M15/M16</f>
        <v>0.50329805959302321</v>
      </c>
      <c r="N17" s="545">
        <f>N15/N16</f>
        <v>0.50329805959302321</v>
      </c>
      <c r="O17" s="477">
        <f>P17-N17</f>
        <v>0</v>
      </c>
      <c r="P17" s="478">
        <f>P15/P16</f>
        <v>0.50329805959302321</v>
      </c>
      <c r="Q17" s="476">
        <f t="shared" ref="Q17" si="0">Q15/Q16</f>
        <v>0.49115554505813958</v>
      </c>
      <c r="R17" s="545">
        <f>R15/R16</f>
        <v>0.49115554505813958</v>
      </c>
      <c r="S17" s="477">
        <f>T17-R17</f>
        <v>0</v>
      </c>
      <c r="T17" s="478">
        <f>T15/T16</f>
        <v>0.49115554505813958</v>
      </c>
      <c r="U17" s="476">
        <f t="shared" ref="U17" si="1">U15/U16</f>
        <v>0.47682582122093026</v>
      </c>
      <c r="V17" s="545">
        <f>V15/V16</f>
        <v>0.47682582122093026</v>
      </c>
      <c r="W17" s="477">
        <f>X17-V17</f>
        <v>0</v>
      </c>
      <c r="X17" s="478">
        <f>X15/X16</f>
        <v>0.47682582122093026</v>
      </c>
    </row>
    <row r="18" spans="2:24" ht="15">
      <c r="B18" s="413">
        <v>5</v>
      </c>
      <c r="C18" s="414" t="s">
        <v>196</v>
      </c>
      <c r="D18" s="409"/>
      <c r="E18" s="479">
        <f>E14*E17</f>
        <v>391.96836127816135</v>
      </c>
      <c r="F18" s="546">
        <f>F14*F17</f>
        <v>391.96836127816135</v>
      </c>
      <c r="G18" s="480">
        <f>H18-F18</f>
        <v>0</v>
      </c>
      <c r="H18" s="481">
        <f>H14*H17</f>
        <v>391.96836127816135</v>
      </c>
      <c r="I18" s="479">
        <f>I14*I17</f>
        <v>394.104492637173</v>
      </c>
      <c r="J18" s="546">
        <f>J14*J17</f>
        <v>394.104492637173</v>
      </c>
      <c r="K18" s="480">
        <f>L18-J18</f>
        <v>0</v>
      </c>
      <c r="L18" s="481">
        <f>L14*L17</f>
        <v>394.104492637173</v>
      </c>
      <c r="M18" s="479">
        <f>M14*M17</f>
        <v>397.29090579124272</v>
      </c>
      <c r="N18" s="546">
        <f>N14*N17</f>
        <v>397.29090579124272</v>
      </c>
      <c r="O18" s="480">
        <f>P18-N18</f>
        <v>0</v>
      </c>
      <c r="P18" s="481">
        <f>P14*P17</f>
        <v>397.29090579124272</v>
      </c>
      <c r="Q18" s="479">
        <f t="shared" ref="Q18" si="2">Q14*Q17</f>
        <v>387.70590838026891</v>
      </c>
      <c r="R18" s="546">
        <f>R14*R17</f>
        <v>387.70590838026891</v>
      </c>
      <c r="S18" s="480">
        <f>T18-R18</f>
        <v>0</v>
      </c>
      <c r="T18" s="481">
        <f>T14*T17</f>
        <v>387.70590838026891</v>
      </c>
      <c r="U18" s="479">
        <f t="shared" ref="U18" si="3">U14*U17</f>
        <v>376.39438262627181</v>
      </c>
      <c r="V18" s="546">
        <f>V14*V17</f>
        <v>376.39438262627181</v>
      </c>
      <c r="W18" s="480">
        <f>X18-V18</f>
        <v>0</v>
      </c>
      <c r="X18" s="481">
        <f>X14*X17</f>
        <v>376.39438262627181</v>
      </c>
    </row>
    <row r="19" spans="2:24" ht="19.5" thickBot="1">
      <c r="B19" s="413">
        <v>6</v>
      </c>
      <c r="C19" s="417" t="s">
        <v>197</v>
      </c>
      <c r="D19" s="409"/>
      <c r="E19" s="418">
        <v>150.58000000000001</v>
      </c>
      <c r="F19" s="547">
        <v>150.58000000000001</v>
      </c>
      <c r="G19" s="419" t="s">
        <v>17</v>
      </c>
      <c r="H19" s="420">
        <f>F19</f>
        <v>150.58000000000001</v>
      </c>
      <c r="I19" s="418">
        <v>150.58000000000001</v>
      </c>
      <c r="J19" s="547">
        <v>150.58000000000001</v>
      </c>
      <c r="K19" s="419" t="s">
        <v>17</v>
      </c>
      <c r="L19" s="420">
        <f>J19</f>
        <v>150.58000000000001</v>
      </c>
      <c r="M19" s="418">
        <v>150.58000000000001</v>
      </c>
      <c r="N19" s="547">
        <v>150.58000000000001</v>
      </c>
      <c r="O19" s="419" t="s">
        <v>17</v>
      </c>
      <c r="P19" s="420">
        <f>N19</f>
        <v>150.58000000000001</v>
      </c>
      <c r="Q19" s="418">
        <v>150.58000000000001</v>
      </c>
      <c r="R19" s="547">
        <v>150.58000000000001</v>
      </c>
      <c r="S19" s="419" t="s">
        <v>17</v>
      </c>
      <c r="T19" s="420">
        <f>R19</f>
        <v>150.58000000000001</v>
      </c>
      <c r="U19" s="418">
        <v>150.58000000000001</v>
      </c>
      <c r="V19" s="547">
        <v>150.58000000000001</v>
      </c>
      <c r="W19" s="419" t="s">
        <v>17</v>
      </c>
      <c r="X19" s="420">
        <f>V19</f>
        <v>150.58000000000001</v>
      </c>
    </row>
    <row r="20" spans="2:24" ht="15">
      <c r="B20" s="413"/>
      <c r="C20" s="414"/>
      <c r="D20" s="409"/>
      <c r="E20" s="128"/>
      <c r="F20" s="97"/>
      <c r="G20" s="111"/>
      <c r="H20" s="98"/>
      <c r="I20" s="128"/>
      <c r="J20" s="97"/>
      <c r="K20" s="111"/>
      <c r="L20" s="98"/>
      <c r="M20" s="128"/>
      <c r="N20" s="97"/>
      <c r="O20" s="111"/>
      <c r="P20" s="98"/>
      <c r="Q20" s="128"/>
      <c r="R20" s="97"/>
      <c r="S20" s="111"/>
      <c r="T20" s="98"/>
      <c r="U20" s="128"/>
      <c r="V20" s="97"/>
      <c r="W20" s="111"/>
      <c r="X20" s="98"/>
    </row>
    <row r="21" spans="2:24" ht="16.5" thickBot="1">
      <c r="B21" s="411" t="s">
        <v>198</v>
      </c>
      <c r="C21" s="414"/>
      <c r="D21" s="409"/>
      <c r="E21" s="128"/>
      <c r="F21" s="97"/>
      <c r="G21" s="111"/>
      <c r="H21" s="98"/>
      <c r="I21" s="128"/>
      <c r="J21" s="97"/>
      <c r="K21" s="111"/>
      <c r="L21" s="98"/>
      <c r="M21" s="128"/>
      <c r="N21" s="97"/>
      <c r="O21" s="111"/>
      <c r="P21" s="98"/>
      <c r="Q21" s="128"/>
      <c r="R21" s="97"/>
      <c r="S21" s="111"/>
      <c r="T21" s="98"/>
      <c r="U21" s="128"/>
      <c r="V21" s="97"/>
      <c r="W21" s="111"/>
      <c r="X21" s="98"/>
    </row>
    <row r="22" spans="2:24" ht="15">
      <c r="B22" s="413">
        <v>7</v>
      </c>
      <c r="C22" s="414" t="s">
        <v>221</v>
      </c>
      <c r="D22" s="409"/>
      <c r="E22" s="421">
        <f>E57</f>
        <v>60.657873494745566</v>
      </c>
      <c r="F22" s="548">
        <f>F57</f>
        <v>60.657873494745566</v>
      </c>
      <c r="G22" s="422">
        <f>H22-F22</f>
        <v>0</v>
      </c>
      <c r="H22" s="423">
        <f>H57</f>
        <v>60.657873494745566</v>
      </c>
      <c r="I22" s="421">
        <f>F23</f>
        <v>57.368315688342392</v>
      </c>
      <c r="J22" s="548">
        <f>F23</f>
        <v>57.368315688342392</v>
      </c>
      <c r="K22" s="422">
        <f>L22-J22</f>
        <v>0</v>
      </c>
      <c r="L22" s="423">
        <f>H23</f>
        <v>57.368315688342392</v>
      </c>
      <c r="M22" s="421">
        <f>J23</f>
        <v>61.759117916819463</v>
      </c>
      <c r="N22" s="548">
        <f>J23</f>
        <v>61.759117916819463</v>
      </c>
      <c r="O22" s="422">
        <f>P22-N22</f>
        <v>0</v>
      </c>
      <c r="P22" s="423">
        <f>L23</f>
        <v>61.759117916819463</v>
      </c>
      <c r="Q22" s="421">
        <f>M23</f>
        <v>64.450167300506138</v>
      </c>
      <c r="R22" s="548">
        <f>N23</f>
        <v>64.450167300506138</v>
      </c>
      <c r="S22" s="422">
        <f>T22-R22</f>
        <v>0</v>
      </c>
      <c r="T22" s="423">
        <f>P23</f>
        <v>64.450167300506138</v>
      </c>
      <c r="U22" s="421">
        <f>Q23</f>
        <v>69.257432181131179</v>
      </c>
      <c r="V22" s="548">
        <f>R23</f>
        <v>69.257432181131179</v>
      </c>
      <c r="W22" s="422">
        <f>X22-V22</f>
        <v>0</v>
      </c>
      <c r="X22" s="423">
        <f>T23</f>
        <v>69.257432181131179</v>
      </c>
    </row>
    <row r="23" spans="2:24" ht="15.75" thickBot="1">
      <c r="B23" s="413">
        <v>8</v>
      </c>
      <c r="C23" s="414" t="s">
        <v>218</v>
      </c>
      <c r="D23" s="409"/>
      <c r="E23" s="424">
        <f>E87</f>
        <v>57.368315688342392</v>
      </c>
      <c r="F23" s="549">
        <f>F87</f>
        <v>57.368315688342392</v>
      </c>
      <c r="G23" s="425">
        <f>H23-F23</f>
        <v>0</v>
      </c>
      <c r="H23" s="426">
        <f>H87</f>
        <v>57.368315688342392</v>
      </c>
      <c r="I23" s="424">
        <f>I87</f>
        <v>61.759117916819463</v>
      </c>
      <c r="J23" s="549">
        <f>J87</f>
        <v>61.759117916819463</v>
      </c>
      <c r="K23" s="425">
        <f>L23-J23</f>
        <v>0</v>
      </c>
      <c r="L23" s="426">
        <f>L87</f>
        <v>61.759117916819463</v>
      </c>
      <c r="M23" s="424">
        <f>M87</f>
        <v>64.450167300506138</v>
      </c>
      <c r="N23" s="549">
        <f>N87</f>
        <v>64.450167300506138</v>
      </c>
      <c r="O23" s="425">
        <f>P23-N23</f>
        <v>0</v>
      </c>
      <c r="P23" s="426">
        <f>P87</f>
        <v>64.450167300506138</v>
      </c>
      <c r="Q23" s="424">
        <f t="shared" ref="Q23" si="4">Q87</f>
        <v>69.257432181131179</v>
      </c>
      <c r="R23" s="549">
        <f>R87</f>
        <v>69.257432181131179</v>
      </c>
      <c r="S23" s="425">
        <f>T23-R23</f>
        <v>0</v>
      </c>
      <c r="T23" s="426">
        <f>T87</f>
        <v>69.257432181131179</v>
      </c>
      <c r="U23" s="424">
        <f t="shared" ref="U23" si="5">U87</f>
        <v>74.274134629861791</v>
      </c>
      <c r="V23" s="549">
        <f>V87</f>
        <v>74.274134629861791</v>
      </c>
      <c r="W23" s="425">
        <f>X23-V23</f>
        <v>0</v>
      </c>
      <c r="X23" s="426">
        <f>X87</f>
        <v>74.274134629861791</v>
      </c>
    </row>
    <row r="24" spans="2:24" ht="15">
      <c r="B24" s="413"/>
      <c r="C24" s="414"/>
      <c r="D24" s="409"/>
      <c r="E24" s="128"/>
      <c r="F24" s="97"/>
      <c r="G24" s="111"/>
      <c r="H24" s="98"/>
      <c r="I24" s="128"/>
      <c r="J24" s="97"/>
      <c r="K24" s="111"/>
      <c r="L24" s="98"/>
      <c r="M24" s="128"/>
      <c r="N24" s="97"/>
      <c r="O24" s="111"/>
      <c r="P24" s="98"/>
      <c r="Q24" s="128"/>
      <c r="R24" s="97"/>
      <c r="S24" s="111"/>
      <c r="T24" s="98"/>
      <c r="U24" s="128"/>
      <c r="V24" s="97"/>
      <c r="W24" s="111"/>
      <c r="X24" s="98"/>
    </row>
    <row r="25" spans="2:24" ht="16.5" thickBot="1">
      <c r="B25" s="411" t="s">
        <v>199</v>
      </c>
      <c r="C25" s="414"/>
      <c r="D25" s="409"/>
      <c r="E25" s="128"/>
      <c r="F25" s="97"/>
      <c r="G25" s="111"/>
      <c r="H25" s="98"/>
      <c r="I25" s="128"/>
      <c r="J25" s="97"/>
      <c r="K25" s="111"/>
      <c r="L25" s="98"/>
      <c r="M25" s="128"/>
      <c r="N25" s="97"/>
      <c r="O25" s="111"/>
      <c r="P25" s="98"/>
      <c r="Q25" s="128"/>
      <c r="R25" s="97"/>
      <c r="S25" s="111"/>
      <c r="T25" s="98"/>
      <c r="U25" s="128"/>
      <c r="V25" s="97"/>
      <c r="W25" s="111"/>
      <c r="X25" s="98"/>
    </row>
    <row r="26" spans="2:24" ht="15.75">
      <c r="B26" s="413">
        <v>9</v>
      </c>
      <c r="C26" s="417" t="s">
        <v>222</v>
      </c>
      <c r="D26" s="409"/>
      <c r="E26" s="427">
        <f>E18*(E23-E22)/1000</f>
        <v>-1.2894025827056352</v>
      </c>
      <c r="F26" s="550">
        <f>F18*(F23-F22)/1000</f>
        <v>-1.2894025827056352</v>
      </c>
      <c r="G26" s="428">
        <f>H26-F26</f>
        <v>0</v>
      </c>
      <c r="H26" s="429">
        <f>H18*(H23-H22)/1000</f>
        <v>-1.2894025827056352</v>
      </c>
      <c r="I26" s="427">
        <f>I18*(I23-I22)/1000</f>
        <v>1.7304348845241244</v>
      </c>
      <c r="J26" s="550">
        <f>J18*(J23-J22)/1000</f>
        <v>1.7304348845241244</v>
      </c>
      <c r="K26" s="428">
        <f>L26-J26</f>
        <v>0</v>
      </c>
      <c r="L26" s="429">
        <f>L18*(L23-L22)/1000</f>
        <v>1.7304348845241244</v>
      </c>
      <c r="M26" s="427">
        <f>M18*(M23-M22)/1000</f>
        <v>1.0691294471738444</v>
      </c>
      <c r="N26" s="550">
        <f>N18*(N23-N22)/1000</f>
        <v>1.0691294471738444</v>
      </c>
      <c r="O26" s="428">
        <f>P26-N26</f>
        <v>0</v>
      </c>
      <c r="P26" s="429">
        <f>P18*(P23-P22)/1000</f>
        <v>1.0691294471738444</v>
      </c>
      <c r="Q26" s="427">
        <f t="shared" ref="Q26" si="6">Q18*(Q23-Q22)/1000</f>
        <v>1.8638049973672968</v>
      </c>
      <c r="R26" s="550">
        <f>R18*(R23-R22)/1000</f>
        <v>1.8638049973672968</v>
      </c>
      <c r="S26" s="428">
        <f>T26-R26</f>
        <v>0</v>
      </c>
      <c r="T26" s="429">
        <f>T18*(T23-T22)/1000</f>
        <v>1.8638049973672968</v>
      </c>
      <c r="U26" s="427">
        <f t="shared" ref="U26" si="7">U18*(U23-U22)/1000</f>
        <v>1.8882586210096648</v>
      </c>
      <c r="V26" s="550">
        <f>V18*(V23-V22)/1000</f>
        <v>1.8882586210096648</v>
      </c>
      <c r="W26" s="428">
        <f>X26-V26</f>
        <v>0</v>
      </c>
      <c r="X26" s="429">
        <f>X18*(X23-X22)/1000</f>
        <v>1.8882586210096648</v>
      </c>
    </row>
    <row r="27" spans="2:24" ht="16.5" thickBot="1">
      <c r="B27" s="430">
        <v>10</v>
      </c>
      <c r="C27" s="431" t="s">
        <v>200</v>
      </c>
      <c r="D27" s="432"/>
      <c r="E27" s="433">
        <f>E26/E19</f>
        <v>-8.5629073097731115E-3</v>
      </c>
      <c r="F27" s="551">
        <f>F26/F19</f>
        <v>-8.5629073097731115E-3</v>
      </c>
      <c r="G27" s="434">
        <f>H27-F27</f>
        <v>0</v>
      </c>
      <c r="H27" s="435">
        <f>H26/H19</f>
        <v>-8.5629073097731115E-3</v>
      </c>
      <c r="I27" s="433">
        <f>I26/I19</f>
        <v>1.1491797612724959E-2</v>
      </c>
      <c r="J27" s="551">
        <f>J26/J19</f>
        <v>1.1491797612724959E-2</v>
      </c>
      <c r="K27" s="434">
        <f>L27-J27</f>
        <v>0</v>
      </c>
      <c r="L27" s="435">
        <f>L26/L19</f>
        <v>1.1491797612724959E-2</v>
      </c>
      <c r="M27" s="433">
        <f>M26/M19</f>
        <v>7.1000760205461831E-3</v>
      </c>
      <c r="N27" s="551">
        <f>N26/N19</f>
        <v>7.1000760205461831E-3</v>
      </c>
      <c r="O27" s="434">
        <f>P27-N27</f>
        <v>0</v>
      </c>
      <c r="P27" s="435">
        <f>P26/P19</f>
        <v>7.1000760205461831E-3</v>
      </c>
      <c r="Q27" s="433">
        <f t="shared" ref="Q27" si="8">Q26/Q19</f>
        <v>1.2377506955553836E-2</v>
      </c>
      <c r="R27" s="551">
        <f>R26/R19</f>
        <v>1.2377506955553836E-2</v>
      </c>
      <c r="S27" s="434">
        <f>T27-R27</f>
        <v>0</v>
      </c>
      <c r="T27" s="435">
        <f>T26/T19</f>
        <v>1.2377506955553836E-2</v>
      </c>
      <c r="U27" s="433">
        <f t="shared" ref="U27" si="9">U26/U19</f>
        <v>1.253990318109752E-2</v>
      </c>
      <c r="V27" s="551">
        <f>V26/V19</f>
        <v>1.253990318109752E-2</v>
      </c>
      <c r="W27" s="434">
        <f>X27-V27</f>
        <v>0</v>
      </c>
      <c r="X27" s="435">
        <f>X26/X19</f>
        <v>1.253990318109752E-2</v>
      </c>
    </row>
    <row r="28" spans="2:24" ht="18.75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  <c r="P28" s="436"/>
      <c r="Q28" s="436"/>
      <c r="R28" s="436"/>
      <c r="S28" s="436"/>
      <c r="T28" s="436"/>
      <c r="U28" s="436"/>
      <c r="V28" s="436"/>
      <c r="W28" s="436"/>
      <c r="X28" s="436"/>
    </row>
    <row r="29" spans="2:24" ht="16.5" thickBot="1">
      <c r="B29" s="437"/>
      <c r="C29" s="438"/>
      <c r="E29" s="610" t="s">
        <v>216</v>
      </c>
      <c r="F29" s="611"/>
      <c r="G29" s="611"/>
      <c r="H29" s="612"/>
    </row>
    <row r="30" spans="2:24" ht="15.75" thickBot="1">
      <c r="B30" s="400"/>
      <c r="C30" s="400"/>
      <c r="E30" s="616" t="s">
        <v>201</v>
      </c>
      <c r="F30" s="617"/>
      <c r="G30" s="617"/>
      <c r="H30" s="618"/>
    </row>
    <row r="31" spans="2:24" ht="15.75">
      <c r="B31" s="402"/>
      <c r="C31" s="619" t="s">
        <v>1</v>
      </c>
      <c r="D31" s="620"/>
      <c r="E31" s="625"/>
      <c r="F31" s="626"/>
      <c r="G31" s="626"/>
      <c r="H31" s="627"/>
    </row>
    <row r="32" spans="2:24" ht="15.75">
      <c r="B32" s="404" t="s">
        <v>2</v>
      </c>
      <c r="C32" s="621"/>
      <c r="D32" s="622"/>
      <c r="E32" s="535" t="s">
        <v>135</v>
      </c>
      <c r="F32" s="265" t="s">
        <v>240</v>
      </c>
      <c r="G32" s="265" t="s">
        <v>21</v>
      </c>
      <c r="H32" s="10" t="s">
        <v>21</v>
      </c>
    </row>
    <row r="33" spans="2:8" ht="16.5" thickBot="1">
      <c r="B33" s="406" t="s">
        <v>3</v>
      </c>
      <c r="C33" s="623"/>
      <c r="D33" s="624"/>
      <c r="E33" s="397">
        <v>42517</v>
      </c>
      <c r="F33" s="396">
        <v>42723</v>
      </c>
      <c r="G33" s="266" t="s">
        <v>15</v>
      </c>
      <c r="H33" s="12" t="s">
        <v>12</v>
      </c>
    </row>
    <row r="34" spans="2:8" ht="15">
      <c r="B34" s="439"/>
      <c r="C34" s="409"/>
      <c r="D34" s="409"/>
      <c r="E34" s="512" t="s">
        <v>4</v>
      </c>
      <c r="F34" s="484" t="s">
        <v>5</v>
      </c>
      <c r="G34" s="513" t="s">
        <v>6</v>
      </c>
      <c r="H34" s="514" t="s">
        <v>7</v>
      </c>
    </row>
    <row r="35" spans="2:8" ht="16.5" thickBot="1">
      <c r="B35" s="411" t="s">
        <v>202</v>
      </c>
      <c r="C35" s="412"/>
      <c r="D35" s="409"/>
      <c r="E35" s="563"/>
      <c r="F35" s="564"/>
      <c r="G35" s="564"/>
      <c r="H35" s="565"/>
    </row>
    <row r="36" spans="2:8" ht="15">
      <c r="B36" s="440">
        <v>11</v>
      </c>
      <c r="C36" s="441" t="s">
        <v>203</v>
      </c>
      <c r="D36" s="409"/>
      <c r="E36" s="421">
        <v>40.72</v>
      </c>
      <c r="F36" s="548">
        <v>40.72</v>
      </c>
      <c r="G36" s="442" t="s">
        <v>17</v>
      </c>
      <c r="H36" s="423">
        <v>40.72</v>
      </c>
    </row>
    <row r="37" spans="2:8" ht="15.75" thickBot="1">
      <c r="B37" s="440">
        <v>12</v>
      </c>
      <c r="C37" s="441" t="s">
        <v>204</v>
      </c>
      <c r="D37" s="409"/>
      <c r="E37" s="424">
        <v>59.29</v>
      </c>
      <c r="F37" s="549">
        <f>'8. Revenue_Def_Suff'!E14</f>
        <v>59.29</v>
      </c>
      <c r="G37" s="419" t="s">
        <v>17</v>
      </c>
      <c r="H37" s="426">
        <f>'8. Revenue_Def_Suff'!G14</f>
        <v>59.29</v>
      </c>
    </row>
    <row r="38" spans="2:8" ht="15">
      <c r="B38" s="440"/>
      <c r="C38" s="441"/>
      <c r="D38" s="409"/>
      <c r="E38" s="128"/>
      <c r="F38" s="97"/>
      <c r="G38" s="97"/>
      <c r="H38" s="98"/>
    </row>
    <row r="39" spans="2:8" ht="16.5" thickBot="1">
      <c r="B39" s="411" t="s">
        <v>205</v>
      </c>
      <c r="C39" s="412"/>
      <c r="D39" s="409"/>
      <c r="E39" s="128"/>
      <c r="F39" s="97"/>
      <c r="G39" s="97"/>
      <c r="H39" s="98"/>
    </row>
    <row r="40" spans="2:8" ht="15">
      <c r="B40" s="440">
        <v>13</v>
      </c>
      <c r="C40" s="441" t="s">
        <v>203</v>
      </c>
      <c r="D40" s="409"/>
      <c r="E40" s="421">
        <v>3.83</v>
      </c>
      <c r="F40" s="548">
        <v>3.83</v>
      </c>
      <c r="G40" s="442" t="s">
        <v>17</v>
      </c>
      <c r="H40" s="423">
        <f>F40</f>
        <v>3.83</v>
      </c>
    </row>
    <row r="41" spans="2:8" ht="15.75" thickBot="1">
      <c r="B41" s="440">
        <v>14</v>
      </c>
      <c r="C41" s="441" t="s">
        <v>204</v>
      </c>
      <c r="D41" s="409"/>
      <c r="E41" s="424">
        <v>13.01</v>
      </c>
      <c r="F41" s="549">
        <v>13.01</v>
      </c>
      <c r="G41" s="419" t="s">
        <v>17</v>
      </c>
      <c r="H41" s="426">
        <f>F41</f>
        <v>13.01</v>
      </c>
    </row>
    <row r="42" spans="2:8" ht="15">
      <c r="B42" s="440"/>
      <c r="C42" s="409"/>
      <c r="D42" s="409"/>
      <c r="E42" s="128"/>
      <c r="F42" s="97"/>
      <c r="G42" s="97"/>
      <c r="H42" s="98"/>
    </row>
    <row r="43" spans="2:8" ht="16.5" thickBot="1">
      <c r="B43" s="411" t="s">
        <v>206</v>
      </c>
      <c r="C43" s="412"/>
      <c r="D43" s="409"/>
      <c r="E43" s="128"/>
      <c r="F43" s="97"/>
      <c r="G43" s="97"/>
      <c r="H43" s="98"/>
    </row>
    <row r="44" spans="2:8" ht="15">
      <c r="B44" s="440">
        <v>15</v>
      </c>
      <c r="C44" s="441" t="s">
        <v>203</v>
      </c>
      <c r="D44" s="409"/>
      <c r="E44" s="421">
        <f t="shared" ref="E44:E45" si="10">E36+E40</f>
        <v>44.55</v>
      </c>
      <c r="F44" s="548">
        <f>F36+F40</f>
        <v>44.55</v>
      </c>
      <c r="G44" s="442" t="s">
        <v>17</v>
      </c>
      <c r="H44" s="423">
        <f t="shared" ref="H44:H45" si="11">H36+H40</f>
        <v>44.55</v>
      </c>
    </row>
    <row r="45" spans="2:8" ht="15.75" thickBot="1">
      <c r="B45" s="440">
        <v>16</v>
      </c>
      <c r="C45" s="441" t="s">
        <v>204</v>
      </c>
      <c r="D45" s="409"/>
      <c r="E45" s="424">
        <f t="shared" si="10"/>
        <v>72.3</v>
      </c>
      <c r="F45" s="549">
        <f>F37+F41</f>
        <v>72.3</v>
      </c>
      <c r="G45" s="419" t="s">
        <v>17</v>
      </c>
      <c r="H45" s="426">
        <f t="shared" si="11"/>
        <v>72.3</v>
      </c>
    </row>
    <row r="46" spans="2:8" ht="15">
      <c r="B46" s="440"/>
      <c r="C46" s="441"/>
      <c r="D46" s="409"/>
      <c r="E46" s="128"/>
      <c r="F46" s="97"/>
      <c r="G46" s="97"/>
      <c r="H46" s="98"/>
    </row>
    <row r="47" spans="2:8" ht="16.5" thickBot="1">
      <c r="B47" s="411" t="s">
        <v>207</v>
      </c>
      <c r="C47" s="441"/>
      <c r="D47" s="409"/>
      <c r="E47" s="128"/>
      <c r="F47" s="97"/>
      <c r="G47" s="97"/>
      <c r="H47" s="98"/>
    </row>
    <row r="48" spans="2:8" ht="15">
      <c r="B48" s="440">
        <v>17</v>
      </c>
      <c r="C48" s="441" t="s">
        <v>203</v>
      </c>
      <c r="D48" s="409"/>
      <c r="E48" s="240">
        <v>33.831657701846368</v>
      </c>
      <c r="F48" s="283">
        <v>33.831657701846368</v>
      </c>
      <c r="G48" s="442" t="s">
        <v>17</v>
      </c>
      <c r="H48" s="423">
        <f>F48</f>
        <v>33.831657701846368</v>
      </c>
    </row>
    <row r="49" spans="2:24" ht="15">
      <c r="B49" s="440">
        <v>18</v>
      </c>
      <c r="C49" s="441" t="s">
        <v>204</v>
      </c>
      <c r="D49" s="409"/>
      <c r="E49" s="242">
        <v>46.808979625236098</v>
      </c>
      <c r="F49" s="273">
        <v>46.808979625236098</v>
      </c>
      <c r="G49" s="243">
        <f>H49-F49</f>
        <v>0</v>
      </c>
      <c r="H49" s="185">
        <v>46.808979625236098</v>
      </c>
    </row>
    <row r="50" spans="2:24" ht="16.5" thickBot="1">
      <c r="B50" s="440">
        <v>19</v>
      </c>
      <c r="C50" s="443" t="s">
        <v>0</v>
      </c>
      <c r="D50" s="409"/>
      <c r="E50" s="268">
        <f>SUM(E48:E49)</f>
        <v>80.640637327082459</v>
      </c>
      <c r="F50" s="485">
        <f>SUM(F48:F49)</f>
        <v>80.640637327082459</v>
      </c>
      <c r="G50" s="275">
        <f>H50-F50</f>
        <v>0</v>
      </c>
      <c r="H50" s="276">
        <f>SUM(H48:H49)</f>
        <v>80.640637327082459</v>
      </c>
    </row>
    <row r="51" spans="2:24" ht="15">
      <c r="B51" s="408"/>
      <c r="C51" s="409"/>
      <c r="D51" s="409"/>
      <c r="E51" s="128"/>
      <c r="F51" s="97"/>
      <c r="G51" s="97"/>
      <c r="H51" s="98"/>
    </row>
    <row r="52" spans="2:24" ht="16.5" thickBot="1">
      <c r="B52" s="411" t="s">
        <v>208</v>
      </c>
      <c r="C52" s="409"/>
      <c r="D52" s="409"/>
      <c r="E52" s="128"/>
      <c r="F52" s="97"/>
      <c r="G52" s="97"/>
      <c r="H52" s="98"/>
    </row>
    <row r="53" spans="2:24" ht="15">
      <c r="B53" s="440">
        <v>20</v>
      </c>
      <c r="C53" s="441" t="s">
        <v>203</v>
      </c>
      <c r="D53" s="409"/>
      <c r="E53" s="421">
        <f>E44*(E48)/(E50)</f>
        <v>18.690332821949006</v>
      </c>
      <c r="F53" s="548">
        <f>F44*(F48)/(F50)</f>
        <v>18.690332821949006</v>
      </c>
      <c r="G53" s="442" t="s">
        <v>17</v>
      </c>
      <c r="H53" s="423">
        <f>H44*(H48)/(H50)</f>
        <v>18.690332821949006</v>
      </c>
    </row>
    <row r="54" spans="2:24" ht="15">
      <c r="B54" s="440">
        <v>21</v>
      </c>
      <c r="C54" s="441" t="s">
        <v>204</v>
      </c>
      <c r="D54" s="409"/>
      <c r="E54" s="444">
        <f>E45*(E49)/(E50)</f>
        <v>41.967540672796559</v>
      </c>
      <c r="F54" s="552">
        <f>F45*(F49)/(F50)</f>
        <v>41.967540672796559</v>
      </c>
      <c r="G54" s="445">
        <f>H54-F54</f>
        <v>0</v>
      </c>
      <c r="H54" s="446">
        <f>H45*(H49)/(H50)</f>
        <v>41.967540672796559</v>
      </c>
    </row>
    <row r="55" spans="2:24" ht="16.5" thickBot="1">
      <c r="B55" s="440">
        <v>22</v>
      </c>
      <c r="C55" s="443" t="s">
        <v>209</v>
      </c>
      <c r="D55" s="409"/>
      <c r="E55" s="447">
        <f>SUM(E53:E54)</f>
        <v>60.657873494745566</v>
      </c>
      <c r="F55" s="553">
        <f>SUM(F53:F54)</f>
        <v>60.657873494745566</v>
      </c>
      <c r="G55" s="448">
        <f>H55-F55</f>
        <v>0</v>
      </c>
      <c r="H55" s="449">
        <f>SUM(H53:H54)</f>
        <v>60.657873494745566</v>
      </c>
    </row>
    <row r="56" spans="2:24" ht="16.5" thickBot="1">
      <c r="B56" s="440"/>
      <c r="C56" s="443"/>
      <c r="D56" s="409"/>
      <c r="E56" s="128"/>
      <c r="F56" s="97"/>
      <c r="G56" s="97"/>
      <c r="H56" s="98"/>
    </row>
    <row r="57" spans="2:24" ht="16.5" thickBot="1">
      <c r="B57" s="450">
        <v>23</v>
      </c>
      <c r="C57" s="451" t="s">
        <v>210</v>
      </c>
      <c r="D57" s="432"/>
      <c r="E57" s="452">
        <f>E55</f>
        <v>60.657873494745566</v>
      </c>
      <c r="F57" s="554">
        <f>F55</f>
        <v>60.657873494745566</v>
      </c>
      <c r="G57" s="453">
        <f>H57-F57</f>
        <v>0</v>
      </c>
      <c r="H57" s="454">
        <f>H55</f>
        <v>60.657873494745566</v>
      </c>
    </row>
    <row r="58" spans="2:24" ht="16.5" thickBot="1">
      <c r="B58" s="410"/>
      <c r="C58" s="443"/>
      <c r="G58" s="438"/>
      <c r="H58" s="455"/>
      <c r="K58" s="438"/>
      <c r="L58" s="455"/>
      <c r="O58" s="438"/>
      <c r="P58" s="455"/>
      <c r="S58" s="438"/>
      <c r="T58" s="455"/>
      <c r="W58" s="438"/>
      <c r="X58" s="455"/>
    </row>
    <row r="59" spans="2:24" s="412" customFormat="1" ht="16.5" thickBot="1">
      <c r="B59" s="437"/>
      <c r="C59" s="438"/>
      <c r="D59" s="398"/>
      <c r="E59" s="610" t="s">
        <v>187</v>
      </c>
      <c r="F59" s="611"/>
      <c r="G59" s="611"/>
      <c r="H59" s="612"/>
      <c r="I59" s="610" t="s">
        <v>187</v>
      </c>
      <c r="J59" s="611"/>
      <c r="K59" s="611"/>
      <c r="L59" s="612"/>
      <c r="M59" s="610" t="s">
        <v>187</v>
      </c>
      <c r="N59" s="611"/>
      <c r="O59" s="611"/>
      <c r="P59" s="612"/>
      <c r="Q59" s="610" t="s">
        <v>187</v>
      </c>
      <c r="R59" s="611"/>
      <c r="S59" s="611"/>
      <c r="T59" s="612"/>
      <c r="U59" s="610" t="s">
        <v>187</v>
      </c>
      <c r="V59" s="611"/>
      <c r="W59" s="611"/>
      <c r="X59" s="612"/>
    </row>
    <row r="60" spans="2:24" s="412" customFormat="1" ht="15.75" thickBot="1">
      <c r="B60" s="400"/>
      <c r="C60" s="400"/>
      <c r="D60" s="398"/>
      <c r="E60" s="616" t="s">
        <v>217</v>
      </c>
      <c r="F60" s="617"/>
      <c r="G60" s="617"/>
      <c r="H60" s="618"/>
      <c r="I60" s="616" t="s">
        <v>217</v>
      </c>
      <c r="J60" s="617"/>
      <c r="K60" s="617"/>
      <c r="L60" s="618"/>
      <c r="M60" s="616" t="s">
        <v>217</v>
      </c>
      <c r="N60" s="617"/>
      <c r="O60" s="617"/>
      <c r="P60" s="618"/>
      <c r="Q60" s="616" t="s">
        <v>217</v>
      </c>
      <c r="R60" s="617"/>
      <c r="S60" s="617"/>
      <c r="T60" s="618"/>
      <c r="U60" s="616" t="s">
        <v>217</v>
      </c>
      <c r="V60" s="617"/>
      <c r="W60" s="617"/>
      <c r="X60" s="618"/>
    </row>
    <row r="61" spans="2:24" s="441" customFormat="1" ht="15.75">
      <c r="B61" s="402"/>
      <c r="C61" s="619" t="s">
        <v>1</v>
      </c>
      <c r="D61" s="620"/>
      <c r="E61" s="613">
        <v>2017</v>
      </c>
      <c r="F61" s="614"/>
      <c r="G61" s="614"/>
      <c r="H61" s="615"/>
      <c r="I61" s="613">
        <v>2018</v>
      </c>
      <c r="J61" s="614"/>
      <c r="K61" s="614"/>
      <c r="L61" s="615"/>
      <c r="M61" s="613">
        <v>2019</v>
      </c>
      <c r="N61" s="614"/>
      <c r="O61" s="614"/>
      <c r="P61" s="615"/>
      <c r="Q61" s="613">
        <v>2020</v>
      </c>
      <c r="R61" s="614"/>
      <c r="S61" s="614"/>
      <c r="T61" s="615"/>
      <c r="U61" s="613">
        <v>2021</v>
      </c>
      <c r="V61" s="614"/>
      <c r="W61" s="614"/>
      <c r="X61" s="615"/>
    </row>
    <row r="62" spans="2:24" s="412" customFormat="1" ht="15.75">
      <c r="B62" s="404" t="s">
        <v>2</v>
      </c>
      <c r="C62" s="621"/>
      <c r="D62" s="622"/>
      <c r="E62" s="535" t="s">
        <v>135</v>
      </c>
      <c r="F62" s="265" t="s">
        <v>239</v>
      </c>
      <c r="G62" s="265" t="s">
        <v>21</v>
      </c>
      <c r="H62" s="10" t="s">
        <v>21</v>
      </c>
      <c r="I62" s="536" t="s">
        <v>135</v>
      </c>
      <c r="J62" s="265" t="s">
        <v>239</v>
      </c>
      <c r="K62" s="265" t="s">
        <v>21</v>
      </c>
      <c r="L62" s="10" t="s">
        <v>21</v>
      </c>
      <c r="M62" s="536" t="s">
        <v>135</v>
      </c>
      <c r="N62" s="265" t="s">
        <v>239</v>
      </c>
      <c r="O62" s="265" t="s">
        <v>21</v>
      </c>
      <c r="P62" s="10" t="s">
        <v>21</v>
      </c>
      <c r="Q62" s="536" t="s">
        <v>135</v>
      </c>
      <c r="R62" s="265" t="s">
        <v>239</v>
      </c>
      <c r="S62" s="265" t="s">
        <v>21</v>
      </c>
      <c r="T62" s="10" t="s">
        <v>21</v>
      </c>
      <c r="U62" s="536" t="s">
        <v>135</v>
      </c>
      <c r="V62" s="265" t="s">
        <v>239</v>
      </c>
      <c r="W62" s="265" t="s">
        <v>21</v>
      </c>
      <c r="X62" s="10" t="s">
        <v>21</v>
      </c>
    </row>
    <row r="63" spans="2:24" s="412" customFormat="1" ht="16.5" thickBot="1">
      <c r="B63" s="406" t="s">
        <v>3</v>
      </c>
      <c r="C63" s="623"/>
      <c r="D63" s="624"/>
      <c r="E63" s="397">
        <v>42517</v>
      </c>
      <c r="F63" s="396">
        <v>42723</v>
      </c>
      <c r="G63" s="266" t="s">
        <v>15</v>
      </c>
      <c r="H63" s="12" t="s">
        <v>12</v>
      </c>
      <c r="I63" s="396">
        <f>$E$9</f>
        <v>2017</v>
      </c>
      <c r="J63" s="396">
        <v>42723</v>
      </c>
      <c r="K63" s="266" t="s">
        <v>15</v>
      </c>
      <c r="L63" s="12" t="s">
        <v>12</v>
      </c>
      <c r="M63" s="396">
        <f>$E$9</f>
        <v>2017</v>
      </c>
      <c r="N63" s="396">
        <v>42723</v>
      </c>
      <c r="O63" s="266" t="s">
        <v>15</v>
      </c>
      <c r="P63" s="12" t="s">
        <v>12</v>
      </c>
      <c r="Q63" s="396">
        <f>$E$9</f>
        <v>2017</v>
      </c>
      <c r="R63" s="396">
        <v>42723</v>
      </c>
      <c r="S63" s="266" t="s">
        <v>15</v>
      </c>
      <c r="T63" s="12" t="s">
        <v>12</v>
      </c>
      <c r="U63" s="396">
        <f>$E$9</f>
        <v>2017</v>
      </c>
      <c r="V63" s="396">
        <v>42723</v>
      </c>
      <c r="W63" s="266" t="s">
        <v>15</v>
      </c>
      <c r="X63" s="12" t="s">
        <v>12</v>
      </c>
    </row>
    <row r="64" spans="2:24" s="412" customFormat="1" ht="15">
      <c r="B64" s="439"/>
      <c r="C64" s="409"/>
      <c r="D64" s="409"/>
      <c r="E64" s="260" t="s">
        <v>4</v>
      </c>
      <c r="F64" s="484" t="s">
        <v>5</v>
      </c>
      <c r="G64" s="261" t="s">
        <v>6</v>
      </c>
      <c r="H64" s="262" t="s">
        <v>7</v>
      </c>
      <c r="I64" s="260" t="s">
        <v>8</v>
      </c>
      <c r="J64" s="260" t="s">
        <v>9</v>
      </c>
      <c r="K64" s="261" t="s">
        <v>11</v>
      </c>
      <c r="L64" s="262" t="s">
        <v>13</v>
      </c>
      <c r="M64" s="260" t="s">
        <v>14</v>
      </c>
      <c r="N64" s="260" t="s">
        <v>136</v>
      </c>
      <c r="O64" s="261" t="s">
        <v>137</v>
      </c>
      <c r="P64" s="262" t="s">
        <v>138</v>
      </c>
      <c r="Q64" s="260" t="s">
        <v>140</v>
      </c>
      <c r="R64" s="260" t="s">
        <v>141</v>
      </c>
      <c r="S64" s="261" t="s">
        <v>142</v>
      </c>
      <c r="T64" s="262" t="s">
        <v>234</v>
      </c>
      <c r="U64" s="260" t="s">
        <v>235</v>
      </c>
      <c r="V64" s="260" t="s">
        <v>236</v>
      </c>
      <c r="W64" s="261" t="s">
        <v>237</v>
      </c>
      <c r="X64" s="262" t="s">
        <v>238</v>
      </c>
    </row>
    <row r="65" spans="2:24" s="412" customFormat="1" ht="16.5" thickBot="1">
      <c r="B65" s="411" t="s">
        <v>202</v>
      </c>
      <c r="D65" s="409"/>
      <c r="E65" s="84"/>
      <c r="F65" s="79"/>
      <c r="G65" s="79"/>
      <c r="H65" s="80"/>
      <c r="I65" s="84"/>
      <c r="J65" s="79"/>
      <c r="K65" s="79"/>
      <c r="L65" s="80"/>
      <c r="M65" s="84"/>
      <c r="N65" s="79"/>
      <c r="O65" s="79"/>
      <c r="P65" s="80"/>
      <c r="Q65" s="84"/>
      <c r="R65" s="79"/>
      <c r="S65" s="79"/>
      <c r="T65" s="80"/>
      <c r="U65" s="84"/>
      <c r="V65" s="79"/>
      <c r="W65" s="79"/>
      <c r="X65" s="80"/>
    </row>
    <row r="66" spans="2:24" s="412" customFormat="1" ht="15">
      <c r="B66" s="440">
        <v>24</v>
      </c>
      <c r="C66" s="441" t="s">
        <v>203</v>
      </c>
      <c r="D66" s="409"/>
      <c r="E66" s="421">
        <f>'9. Payment_Amounts'!D13</f>
        <v>41.70635</v>
      </c>
      <c r="F66" s="548">
        <f>'9. Payment_Amounts'!E13</f>
        <v>41.70635</v>
      </c>
      <c r="G66" s="442">
        <f>H66-F66</f>
        <v>0</v>
      </c>
      <c r="H66" s="423">
        <f>'9. Payment_Amounts'!G13</f>
        <v>41.70635</v>
      </c>
      <c r="I66" s="421">
        <f>'9. Payment_Amounts'!H13</f>
        <v>42.331945249999997</v>
      </c>
      <c r="J66" s="548">
        <f>'9. Payment_Amounts'!I13</f>
        <v>42.331945249999997</v>
      </c>
      <c r="K66" s="442">
        <f>L66-J66</f>
        <v>0</v>
      </c>
      <c r="L66" s="423">
        <f>'9. Payment_Amounts'!K13</f>
        <v>42.331945249999997</v>
      </c>
      <c r="M66" s="421">
        <f>'9. Payment_Amounts'!L13</f>
        <v>42.966924428749991</v>
      </c>
      <c r="N66" s="548">
        <f>'9. Payment_Amounts'!M13</f>
        <v>42.966924428749991</v>
      </c>
      <c r="O66" s="442">
        <f>P66-N66</f>
        <v>0</v>
      </c>
      <c r="P66" s="423">
        <f>'9. Payment_Amounts'!O13</f>
        <v>42.966924428749991</v>
      </c>
      <c r="Q66" s="421">
        <f>'9. Payment_Amounts'!P13</f>
        <v>43.611428295181234</v>
      </c>
      <c r="R66" s="548">
        <f>'9. Payment_Amounts'!Q13</f>
        <v>43.611428295181234</v>
      </c>
      <c r="S66" s="442">
        <f>T66-R66</f>
        <v>0</v>
      </c>
      <c r="T66" s="423">
        <f>'9. Payment_Amounts'!S13</f>
        <v>43.611428295181234</v>
      </c>
      <c r="U66" s="421">
        <f>'9. Payment_Amounts'!T13</f>
        <v>44.26559971960895</v>
      </c>
      <c r="V66" s="548">
        <f>'9. Payment_Amounts'!U13</f>
        <v>44.26559971960895</v>
      </c>
      <c r="W66" s="442">
        <f>X66-V66</f>
        <v>0</v>
      </c>
      <c r="X66" s="423">
        <f>'9. Payment_Amounts'!W13</f>
        <v>44.26559971960895</v>
      </c>
    </row>
    <row r="67" spans="2:24" s="412" customFormat="1" ht="15.75" thickBot="1">
      <c r="B67" s="440">
        <v>25</v>
      </c>
      <c r="C67" s="441" t="s">
        <v>204</v>
      </c>
      <c r="D67" s="409"/>
      <c r="E67" s="424">
        <f>'9. Payment_Amounts'!D29</f>
        <v>65.81</v>
      </c>
      <c r="F67" s="549">
        <f>'9. Payment_Amounts'!E29</f>
        <v>65.81</v>
      </c>
      <c r="G67" s="419">
        <f>H67-F67</f>
        <v>0</v>
      </c>
      <c r="H67" s="426">
        <f>'9. Payment_Amounts'!G29</f>
        <v>65.81</v>
      </c>
      <c r="I67" s="424">
        <f>'9. Payment_Amounts'!H29</f>
        <v>73.05</v>
      </c>
      <c r="J67" s="549">
        <f>'9. Payment_Amounts'!I29</f>
        <v>73.05</v>
      </c>
      <c r="K67" s="419">
        <f>L67-J67</f>
        <v>0</v>
      </c>
      <c r="L67" s="426">
        <f>'9. Payment_Amounts'!K29</f>
        <v>73.05</v>
      </c>
      <c r="M67" s="424">
        <f>'9. Payment_Amounts'!L29</f>
        <v>81.09</v>
      </c>
      <c r="N67" s="549">
        <f>'9. Payment_Amounts'!M29</f>
        <v>81.09</v>
      </c>
      <c r="O67" s="419">
        <f>P67-N67</f>
        <v>0</v>
      </c>
      <c r="P67" s="426">
        <f>'9. Payment_Amounts'!O29</f>
        <v>81.09</v>
      </c>
      <c r="Q67" s="424">
        <f>'9. Payment_Amounts'!P29</f>
        <v>90.01</v>
      </c>
      <c r="R67" s="549">
        <f>'9. Payment_Amounts'!Q29</f>
        <v>90.01</v>
      </c>
      <c r="S67" s="419">
        <f>T67-R67</f>
        <v>0</v>
      </c>
      <c r="T67" s="426">
        <f>'9. Payment_Amounts'!S29</f>
        <v>90.01</v>
      </c>
      <c r="U67" s="424">
        <f>'9. Payment_Amounts'!T29</f>
        <v>99.91</v>
      </c>
      <c r="V67" s="549">
        <f>'9. Payment_Amounts'!U29</f>
        <v>99.91</v>
      </c>
      <c r="W67" s="419">
        <f>X67-V67</f>
        <v>0</v>
      </c>
      <c r="X67" s="426">
        <f>'9. Payment_Amounts'!W29</f>
        <v>99.91</v>
      </c>
    </row>
    <row r="68" spans="2:24" s="412" customFormat="1" ht="15">
      <c r="B68" s="440"/>
      <c r="C68" s="441"/>
      <c r="D68" s="409"/>
      <c r="E68" s="555"/>
      <c r="F68" s="556"/>
      <c r="G68" s="556"/>
      <c r="H68" s="557"/>
      <c r="I68" s="128"/>
      <c r="J68" s="97"/>
      <c r="K68" s="97"/>
      <c r="L68" s="98"/>
      <c r="M68" s="128"/>
      <c r="N68" s="97"/>
      <c r="O68" s="97"/>
      <c r="P68" s="98"/>
      <c r="Q68" s="128"/>
      <c r="R68" s="97"/>
      <c r="S68" s="97"/>
      <c r="T68" s="98"/>
      <c r="U68" s="128"/>
      <c r="V68" s="97"/>
      <c r="W68" s="97"/>
      <c r="X68" s="98"/>
    </row>
    <row r="69" spans="2:24" s="412" customFormat="1" ht="16.5" thickBot="1">
      <c r="B69" s="411" t="s">
        <v>205</v>
      </c>
      <c r="D69" s="409"/>
      <c r="E69" s="515"/>
      <c r="F69" s="558"/>
      <c r="G69" s="558"/>
      <c r="H69" s="559"/>
      <c r="I69" s="128"/>
      <c r="J69" s="97"/>
      <c r="K69" s="97"/>
      <c r="L69" s="98"/>
      <c r="M69" s="128"/>
      <c r="N69" s="97"/>
      <c r="O69" s="97"/>
      <c r="P69" s="98"/>
      <c r="Q69" s="128"/>
      <c r="R69" s="97"/>
      <c r="S69" s="97"/>
      <c r="T69" s="98"/>
      <c r="U69" s="128"/>
      <c r="V69" s="97"/>
      <c r="W69" s="97"/>
      <c r="X69" s="98"/>
    </row>
    <row r="70" spans="2:24" s="412" customFormat="1" ht="15">
      <c r="B70" s="440">
        <v>26</v>
      </c>
      <c r="C70" s="441" t="s">
        <v>203</v>
      </c>
      <c r="D70" s="409"/>
      <c r="E70" s="421">
        <f>'10. Deferral_Variance_&amp;_Riders'!D26</f>
        <v>1.4361118192148281</v>
      </c>
      <c r="F70" s="548">
        <f>'10. Deferral_Variance_&amp;_Riders'!E26</f>
        <v>1.4361118192148281</v>
      </c>
      <c r="G70" s="442">
        <f>H70-F70</f>
        <v>0</v>
      </c>
      <c r="H70" s="423">
        <f>F70</f>
        <v>1.4361118192148281</v>
      </c>
      <c r="I70" s="421">
        <f>'10. Deferral_Variance_&amp;_Riders'!D26</f>
        <v>1.4361118192148281</v>
      </c>
      <c r="J70" s="548">
        <f>'10. Deferral_Variance_&amp;_Riders'!E26</f>
        <v>1.4361118192148281</v>
      </c>
      <c r="K70" s="442">
        <f>L70-J70</f>
        <v>0</v>
      </c>
      <c r="L70" s="423">
        <f>J70</f>
        <v>1.4361118192148281</v>
      </c>
      <c r="M70" s="629"/>
      <c r="N70" s="630"/>
      <c r="O70" s="630"/>
      <c r="P70" s="630"/>
      <c r="Q70" s="630"/>
      <c r="R70" s="630"/>
      <c r="S70" s="630"/>
      <c r="T70" s="630"/>
      <c r="U70" s="630"/>
      <c r="V70" s="630"/>
      <c r="W70" s="630"/>
      <c r="X70" s="631"/>
    </row>
    <row r="71" spans="2:24" s="412" customFormat="1" ht="15.75" thickBot="1">
      <c r="B71" s="440">
        <v>27</v>
      </c>
      <c r="C71" s="441" t="s">
        <v>204</v>
      </c>
      <c r="D71" s="409"/>
      <c r="E71" s="424">
        <f>'10. Deferral_Variance_&amp;_Riders'!D49</f>
        <v>2.8452761937547684</v>
      </c>
      <c r="F71" s="549">
        <f>'10. Deferral_Variance_&amp;_Riders'!E49</f>
        <v>2.8452761937547684</v>
      </c>
      <c r="G71" s="419">
        <f>H71-F71</f>
        <v>0</v>
      </c>
      <c r="H71" s="426">
        <f>F71</f>
        <v>2.8452761937547684</v>
      </c>
      <c r="I71" s="424">
        <f>'10. Deferral_Variance_&amp;_Riders'!D49</f>
        <v>2.8452761937547684</v>
      </c>
      <c r="J71" s="549">
        <f>'10. Deferral_Variance_&amp;_Riders'!E49</f>
        <v>2.8452761937547684</v>
      </c>
      <c r="K71" s="419">
        <f>L71-J71</f>
        <v>0</v>
      </c>
      <c r="L71" s="426">
        <f>J71</f>
        <v>2.8452761937547684</v>
      </c>
      <c r="M71" s="632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4"/>
    </row>
    <row r="72" spans="2:24" s="412" customFormat="1" ht="15">
      <c r="B72" s="440"/>
      <c r="C72" s="409"/>
      <c r="D72" s="409"/>
      <c r="E72" s="128"/>
      <c r="F72" s="97"/>
      <c r="G72" s="97"/>
      <c r="H72" s="98"/>
      <c r="I72" s="128"/>
      <c r="J72" s="97"/>
      <c r="K72" s="97"/>
      <c r="L72" s="98"/>
      <c r="M72" s="128"/>
      <c r="N72" s="97"/>
      <c r="O72" s="97"/>
      <c r="P72" s="98"/>
      <c r="Q72" s="128"/>
      <c r="R72" s="97"/>
      <c r="S72" s="97"/>
      <c r="T72" s="98"/>
      <c r="U72" s="128"/>
      <c r="V72" s="97"/>
      <c r="W72" s="97"/>
      <c r="X72" s="98"/>
    </row>
    <row r="73" spans="2:24" s="412" customFormat="1" ht="16.5" thickBot="1">
      <c r="B73" s="411" t="s">
        <v>206</v>
      </c>
      <c r="D73" s="409"/>
      <c r="E73" s="128"/>
      <c r="F73" s="97"/>
      <c r="G73" s="97"/>
      <c r="H73" s="98"/>
      <c r="I73" s="128"/>
      <c r="J73" s="97"/>
      <c r="K73" s="97"/>
      <c r="L73" s="98"/>
      <c r="M73" s="128"/>
      <c r="N73" s="97"/>
      <c r="O73" s="97"/>
      <c r="P73" s="98"/>
      <c r="Q73" s="128"/>
      <c r="R73" s="97"/>
      <c r="S73" s="97"/>
      <c r="T73" s="98"/>
      <c r="U73" s="128"/>
      <c r="V73" s="97"/>
      <c r="W73" s="97"/>
      <c r="X73" s="98"/>
    </row>
    <row r="74" spans="2:24" s="412" customFormat="1" ht="15">
      <c r="B74" s="440">
        <v>28</v>
      </c>
      <c r="C74" s="441" t="s">
        <v>203</v>
      </c>
      <c r="D74" s="409"/>
      <c r="E74" s="421">
        <f t="shared" ref="E74" si="12">E66+E70</f>
        <v>43.14246181921483</v>
      </c>
      <c r="F74" s="548">
        <f>F66+F70</f>
        <v>43.14246181921483</v>
      </c>
      <c r="G74" s="442">
        <f>H74-F74</f>
        <v>0</v>
      </c>
      <c r="H74" s="423">
        <f t="shared" ref="H74:I74" si="13">H66+H70</f>
        <v>43.14246181921483</v>
      </c>
      <c r="I74" s="421">
        <f t="shared" si="13"/>
        <v>43.768057069214827</v>
      </c>
      <c r="J74" s="548">
        <f>J66+J70</f>
        <v>43.768057069214827</v>
      </c>
      <c r="K74" s="442">
        <f>L74-J74</f>
        <v>0</v>
      </c>
      <c r="L74" s="423">
        <f t="shared" ref="L74" si="14">L66+L70</f>
        <v>43.768057069214827</v>
      </c>
      <c r="M74" s="421">
        <f t="shared" ref="M74" si="15">M66+K70</f>
        <v>42.966924428749991</v>
      </c>
      <c r="N74" s="548">
        <f>N66+M70</f>
        <v>42.966924428749991</v>
      </c>
      <c r="O74" s="442">
        <f>P74-N74</f>
        <v>0</v>
      </c>
      <c r="P74" s="423">
        <f t="shared" ref="P74" si="16">P66+P70</f>
        <v>42.966924428749991</v>
      </c>
      <c r="Q74" s="421">
        <f t="shared" ref="Q74" si="17">Q66+O70</f>
        <v>43.611428295181234</v>
      </c>
      <c r="R74" s="548">
        <f>R66+Q70</f>
        <v>43.611428295181234</v>
      </c>
      <c r="S74" s="442">
        <f>T74-R74</f>
        <v>0</v>
      </c>
      <c r="T74" s="423">
        <f t="shared" ref="T74" si="18">T66+T70</f>
        <v>43.611428295181234</v>
      </c>
      <c r="U74" s="421">
        <f t="shared" ref="U74" si="19">U66+S70</f>
        <v>44.26559971960895</v>
      </c>
      <c r="V74" s="548">
        <f>V66+U70</f>
        <v>44.26559971960895</v>
      </c>
      <c r="W74" s="442">
        <f>X74-V74</f>
        <v>0</v>
      </c>
      <c r="X74" s="423">
        <f t="shared" ref="X74" si="20">X66+X70</f>
        <v>44.26559971960895</v>
      </c>
    </row>
    <row r="75" spans="2:24" s="412" customFormat="1" ht="15.75" thickBot="1">
      <c r="B75" s="440">
        <v>29</v>
      </c>
      <c r="C75" s="441" t="s">
        <v>204</v>
      </c>
      <c r="D75" s="409"/>
      <c r="E75" s="424">
        <f t="shared" ref="E75" si="21">E67+E71</f>
        <v>68.655276193754773</v>
      </c>
      <c r="F75" s="549">
        <f>F67+F71</f>
        <v>68.655276193754773</v>
      </c>
      <c r="G75" s="419">
        <f>H75-F75</f>
        <v>0</v>
      </c>
      <c r="H75" s="426">
        <f t="shared" ref="H75:I75" si="22">H67+H71</f>
        <v>68.655276193754773</v>
      </c>
      <c r="I75" s="424">
        <f t="shared" si="22"/>
        <v>75.895276193754768</v>
      </c>
      <c r="J75" s="549">
        <f>J67+J71</f>
        <v>75.895276193754768</v>
      </c>
      <c r="K75" s="419">
        <f>L75-J75</f>
        <v>0</v>
      </c>
      <c r="L75" s="426">
        <f t="shared" ref="L75" si="23">L67+L71</f>
        <v>75.895276193754768</v>
      </c>
      <c r="M75" s="424">
        <f t="shared" ref="M75" si="24">M67+K71</f>
        <v>81.09</v>
      </c>
      <c r="N75" s="549">
        <f>N67+M71</f>
        <v>81.09</v>
      </c>
      <c r="O75" s="419">
        <f>P75-N75</f>
        <v>0</v>
      </c>
      <c r="P75" s="426">
        <f t="shared" ref="P75" si="25">P67+P71</f>
        <v>81.09</v>
      </c>
      <c r="Q75" s="424">
        <f t="shared" ref="Q75" si="26">Q67+O71</f>
        <v>90.01</v>
      </c>
      <c r="R75" s="549">
        <f>R67+Q71</f>
        <v>90.01</v>
      </c>
      <c r="S75" s="419">
        <f>T75-R75</f>
        <v>0</v>
      </c>
      <c r="T75" s="426">
        <f t="shared" ref="T75" si="27">T67+T71</f>
        <v>90.01</v>
      </c>
      <c r="U75" s="424">
        <f t="shared" ref="U75" si="28">U67+S71</f>
        <v>99.91</v>
      </c>
      <c r="V75" s="549">
        <f>V67+U71</f>
        <v>99.91</v>
      </c>
      <c r="W75" s="419">
        <f>X75-V75</f>
        <v>0</v>
      </c>
      <c r="X75" s="426">
        <f t="shared" ref="X75" si="29">X67+X71</f>
        <v>99.91</v>
      </c>
    </row>
    <row r="76" spans="2:24" s="412" customFormat="1" ht="15">
      <c r="B76" s="440"/>
      <c r="C76" s="441"/>
      <c r="D76" s="409"/>
      <c r="E76" s="128"/>
      <c r="F76" s="97"/>
      <c r="G76" s="97"/>
      <c r="H76" s="98"/>
      <c r="I76" s="128"/>
      <c r="J76" s="97"/>
      <c r="K76" s="97"/>
      <c r="L76" s="98"/>
      <c r="M76" s="128"/>
      <c r="N76" s="97"/>
      <c r="O76" s="97"/>
      <c r="P76" s="98"/>
      <c r="Q76" s="128"/>
      <c r="R76" s="97"/>
      <c r="S76" s="97"/>
      <c r="T76" s="98"/>
      <c r="U76" s="128"/>
      <c r="V76" s="97"/>
      <c r="W76" s="97"/>
      <c r="X76" s="98"/>
    </row>
    <row r="77" spans="2:24" s="412" customFormat="1" ht="16.5" thickBot="1">
      <c r="B77" s="411" t="s">
        <v>207</v>
      </c>
      <c r="C77" s="441"/>
      <c r="D77" s="409"/>
      <c r="E77" s="128"/>
      <c r="F77" s="97"/>
      <c r="G77" s="97"/>
      <c r="H77" s="98"/>
      <c r="I77" s="128"/>
      <c r="J77" s="97"/>
      <c r="K77" s="97"/>
      <c r="L77" s="98"/>
      <c r="M77" s="128"/>
      <c r="N77" s="97"/>
      <c r="O77" s="97"/>
      <c r="P77" s="98"/>
      <c r="Q77" s="128"/>
      <c r="R77" s="97"/>
      <c r="S77" s="97"/>
      <c r="T77" s="98"/>
      <c r="U77" s="128"/>
      <c r="V77" s="97"/>
      <c r="W77" s="97"/>
      <c r="X77" s="98"/>
    </row>
    <row r="78" spans="2:24" s="412" customFormat="1" ht="15">
      <c r="B78" s="440">
        <v>30</v>
      </c>
      <c r="C78" s="441" t="s">
        <v>203</v>
      </c>
      <c r="D78" s="409"/>
      <c r="E78" s="240">
        <f>'10. Deferral_Variance_&amp;_Riders'!D24/2</f>
        <v>30.227672999999999</v>
      </c>
      <c r="F78" s="283">
        <f>'10. Deferral_Variance_&amp;_Riders'!E24/2</f>
        <v>30.227672999999999</v>
      </c>
      <c r="G78" s="442" t="s">
        <v>17</v>
      </c>
      <c r="H78" s="423">
        <f>F78</f>
        <v>30.227672999999999</v>
      </c>
      <c r="I78" s="240">
        <f>'10. Deferral_Variance_&amp;_Riders'!D24/2</f>
        <v>30.227672999999999</v>
      </c>
      <c r="J78" s="283">
        <f>'10. Deferral_Variance_&amp;_Riders'!E24/2</f>
        <v>30.227672999999999</v>
      </c>
      <c r="K78" s="442" t="s">
        <v>17</v>
      </c>
      <c r="L78" s="423">
        <f>J78</f>
        <v>30.227672999999999</v>
      </c>
      <c r="M78" s="240">
        <f>'10. Deferral_Variance_&amp;_Riders'!D24/2</f>
        <v>30.227672999999999</v>
      </c>
      <c r="N78" s="283">
        <f>'10. Deferral_Variance_&amp;_Riders'!E24/2</f>
        <v>30.227672999999999</v>
      </c>
      <c r="O78" s="442" t="s">
        <v>17</v>
      </c>
      <c r="P78" s="423">
        <f>N78</f>
        <v>30.227672999999999</v>
      </c>
      <c r="Q78" s="240">
        <f>'10. Deferral_Variance_&amp;_Riders'!D24/2</f>
        <v>30.227672999999999</v>
      </c>
      <c r="R78" s="283">
        <f>'10. Deferral_Variance_&amp;_Riders'!E24/2</f>
        <v>30.227672999999999</v>
      </c>
      <c r="S78" s="442" t="s">
        <v>17</v>
      </c>
      <c r="T78" s="423">
        <f>R78</f>
        <v>30.227672999999999</v>
      </c>
      <c r="U78" s="240">
        <f>'10. Deferral_Variance_&amp;_Riders'!D24/2</f>
        <v>30.227672999999999</v>
      </c>
      <c r="V78" s="283">
        <f>'10. Deferral_Variance_&amp;_Riders'!E24/2</f>
        <v>30.227672999999999</v>
      </c>
      <c r="W78" s="442" t="s">
        <v>17</v>
      </c>
      <c r="X78" s="423">
        <f>V78</f>
        <v>30.227672999999999</v>
      </c>
    </row>
    <row r="79" spans="2:24" s="412" customFormat="1" ht="15">
      <c r="B79" s="440">
        <v>31</v>
      </c>
      <c r="C79" s="441" t="s">
        <v>204</v>
      </c>
      <c r="D79" s="409"/>
      <c r="E79" s="242">
        <f>'9. Payment_Amounts'!D25</f>
        <v>38.09834</v>
      </c>
      <c r="F79" s="273">
        <f>'9. Payment_Amounts'!E25</f>
        <v>38.09834</v>
      </c>
      <c r="G79" s="243">
        <f>H79-F79</f>
        <v>0</v>
      </c>
      <c r="H79" s="185">
        <f>'9. Payment_Amounts'!G25</f>
        <v>38.09834</v>
      </c>
      <c r="I79" s="242">
        <f>'9. Payment_Amounts'!H25</f>
        <v>38.470700000000008</v>
      </c>
      <c r="J79" s="273">
        <f>'9. Payment_Amounts'!I25</f>
        <v>38.470700000000008</v>
      </c>
      <c r="K79" s="243">
        <f>L79-J79</f>
        <v>0</v>
      </c>
      <c r="L79" s="185">
        <f>'9. Payment_Amounts'!K25</f>
        <v>38.470700000000008</v>
      </c>
      <c r="M79" s="242">
        <f>'9. Payment_Amounts'!L25</f>
        <v>39.026139999999998</v>
      </c>
      <c r="N79" s="273">
        <f>'9. Payment_Amounts'!M25</f>
        <v>39.026139999999998</v>
      </c>
      <c r="O79" s="243">
        <f>P79-N79</f>
        <v>0</v>
      </c>
      <c r="P79" s="185">
        <f>'9. Payment_Amounts'!O25</f>
        <v>39.026139999999998</v>
      </c>
      <c r="Q79" s="242">
        <f>'9. Payment_Amounts'!P25</f>
        <v>37.355330000000002</v>
      </c>
      <c r="R79" s="273">
        <f>'9. Payment_Amounts'!Q25</f>
        <v>37.355330000000002</v>
      </c>
      <c r="S79" s="243">
        <f>T79-R79</f>
        <v>0</v>
      </c>
      <c r="T79" s="185">
        <f>'9. Payment_Amounts'!S25</f>
        <v>37.355330000000002</v>
      </c>
      <c r="U79" s="242">
        <f>'9. Payment_Amounts'!T25</f>
        <v>35.383559999999996</v>
      </c>
      <c r="V79" s="273">
        <f>'9. Payment_Amounts'!U25</f>
        <v>35.383559999999996</v>
      </c>
      <c r="W79" s="243">
        <f>X79-V79</f>
        <v>0</v>
      </c>
      <c r="X79" s="185">
        <f>'9. Payment_Amounts'!W25</f>
        <v>35.383559999999996</v>
      </c>
    </row>
    <row r="80" spans="2:24" s="412" customFormat="1" ht="16.5" thickBot="1">
      <c r="B80" s="440">
        <v>32</v>
      </c>
      <c r="C80" s="443" t="s">
        <v>0</v>
      </c>
      <c r="D80" s="409"/>
      <c r="E80" s="268">
        <f t="shared" ref="E80" si="30">SUM(E78:E79)</f>
        <v>68.326013000000003</v>
      </c>
      <c r="F80" s="485">
        <f>SUM(F78:F79)</f>
        <v>68.326013000000003</v>
      </c>
      <c r="G80" s="275">
        <f>H80-F80</f>
        <v>0</v>
      </c>
      <c r="H80" s="276">
        <f>SUM(H78:H79)</f>
        <v>68.326013000000003</v>
      </c>
      <c r="I80" s="268">
        <f t="shared" ref="I80" si="31">SUM(I78:I79)</f>
        <v>68.698373000000004</v>
      </c>
      <c r="J80" s="485">
        <f>SUM(J78:J79)</f>
        <v>68.698373000000004</v>
      </c>
      <c r="K80" s="275">
        <f>L80-J80</f>
        <v>0</v>
      </c>
      <c r="L80" s="276">
        <f>SUM(L78:L79)</f>
        <v>68.698373000000004</v>
      </c>
      <c r="M80" s="268">
        <f t="shared" ref="M80" si="32">SUM(M78:M79)</f>
        <v>69.253812999999994</v>
      </c>
      <c r="N80" s="485">
        <f>SUM(N78:N79)</f>
        <v>69.253812999999994</v>
      </c>
      <c r="O80" s="275">
        <f>P80-N80</f>
        <v>0</v>
      </c>
      <c r="P80" s="276">
        <f>SUM(P78:P79)</f>
        <v>69.253812999999994</v>
      </c>
      <c r="Q80" s="268">
        <f t="shared" ref="Q80" si="33">SUM(Q78:Q79)</f>
        <v>67.583003000000005</v>
      </c>
      <c r="R80" s="485">
        <f>SUM(R78:R79)</f>
        <v>67.583003000000005</v>
      </c>
      <c r="S80" s="275">
        <f>T80-R80</f>
        <v>0</v>
      </c>
      <c r="T80" s="276">
        <f>SUM(T78:T79)</f>
        <v>67.583003000000005</v>
      </c>
      <c r="U80" s="268">
        <f t="shared" ref="U80" si="34">SUM(U78:U79)</f>
        <v>65.611232999999999</v>
      </c>
      <c r="V80" s="485">
        <f>SUM(V78:V79)</f>
        <v>65.611232999999999</v>
      </c>
      <c r="W80" s="275">
        <f>X80-V80</f>
        <v>0</v>
      </c>
      <c r="X80" s="276">
        <f>SUM(X78:X79)</f>
        <v>65.611232999999999</v>
      </c>
    </row>
    <row r="81" spans="2:24" s="412" customFormat="1" ht="15">
      <c r="B81" s="408"/>
      <c r="C81" s="409"/>
      <c r="D81" s="409"/>
      <c r="E81" s="128"/>
      <c r="F81" s="97"/>
      <c r="G81" s="97"/>
      <c r="H81" s="98"/>
      <c r="I81" s="128"/>
      <c r="J81" s="97"/>
      <c r="K81" s="97"/>
      <c r="L81" s="98"/>
      <c r="M81" s="128"/>
      <c r="N81" s="97"/>
      <c r="O81" s="97"/>
      <c r="P81" s="98"/>
      <c r="Q81" s="128"/>
      <c r="R81" s="97"/>
      <c r="S81" s="97"/>
      <c r="T81" s="98"/>
      <c r="U81" s="128"/>
      <c r="V81" s="97"/>
      <c r="W81" s="97"/>
      <c r="X81" s="98"/>
    </row>
    <row r="82" spans="2:24" s="412" customFormat="1" ht="16.5" thickBot="1">
      <c r="B82" s="411" t="s">
        <v>208</v>
      </c>
      <c r="C82" s="409"/>
      <c r="D82" s="409"/>
      <c r="E82" s="128"/>
      <c r="F82" s="97"/>
      <c r="G82" s="97"/>
      <c r="H82" s="98"/>
      <c r="I82" s="128"/>
      <c r="J82" s="97"/>
      <c r="K82" s="97"/>
      <c r="L82" s="98"/>
      <c r="M82" s="128"/>
      <c r="N82" s="97"/>
      <c r="O82" s="97"/>
      <c r="P82" s="98"/>
      <c r="Q82" s="128"/>
      <c r="R82" s="97"/>
      <c r="S82" s="97"/>
      <c r="T82" s="98"/>
      <c r="U82" s="128"/>
      <c r="V82" s="97"/>
      <c r="W82" s="97"/>
      <c r="X82" s="98"/>
    </row>
    <row r="83" spans="2:24" s="412" customFormat="1" ht="15">
      <c r="B83" s="440">
        <v>33</v>
      </c>
      <c r="C83" s="441" t="s">
        <v>203</v>
      </c>
      <c r="D83" s="409"/>
      <c r="E83" s="421">
        <f t="shared" ref="E83" si="35">E74*(E78)/(E80)</f>
        <v>19.08637971143159</v>
      </c>
      <c r="F83" s="548">
        <f>F74*(F78)/(F80)</f>
        <v>19.08637971143159</v>
      </c>
      <c r="G83" s="442" t="s">
        <v>17</v>
      </c>
      <c r="H83" s="423">
        <f>H74*(H78)/(H80)</f>
        <v>19.08637971143159</v>
      </c>
      <c r="I83" s="421">
        <f t="shared" ref="I83" si="36">I74*(I78)/(I80)</f>
        <v>19.258192867734497</v>
      </c>
      <c r="J83" s="548">
        <f>J74*(J78)/(J80)</f>
        <v>19.258192867734497</v>
      </c>
      <c r="K83" s="442" t="s">
        <v>17</v>
      </c>
      <c r="L83" s="423">
        <f>L74*(L78)/(L80)</f>
        <v>19.258192867734497</v>
      </c>
      <c r="M83" s="421">
        <f t="shared" ref="M83" si="37">M74*(M78)/(M80)</f>
        <v>18.754059671024418</v>
      </c>
      <c r="N83" s="548">
        <f>N74*(N78)/(N80)</f>
        <v>18.754059671024418</v>
      </c>
      <c r="O83" s="442" t="s">
        <v>17</v>
      </c>
      <c r="P83" s="423">
        <f>P74*(P78)/(P80)</f>
        <v>18.754059671024418</v>
      </c>
      <c r="Q83" s="421">
        <f t="shared" ref="Q83" si="38">Q74*(Q78)/(Q80)</f>
        <v>19.505969475338134</v>
      </c>
      <c r="R83" s="548">
        <f>R74*(R78)/(R80)</f>
        <v>19.505969475338134</v>
      </c>
      <c r="S83" s="442" t="s">
        <v>17</v>
      </c>
      <c r="T83" s="423">
        <f>T74*(T78)/(T80)</f>
        <v>19.505969475338134</v>
      </c>
      <c r="U83" s="421">
        <f t="shared" ref="U83" si="39">U74*(U78)/(U80)</f>
        <v>20.393551718091185</v>
      </c>
      <c r="V83" s="548">
        <f>V74*(V78)/(V80)</f>
        <v>20.393551718091185</v>
      </c>
      <c r="W83" s="442" t="s">
        <v>17</v>
      </c>
      <c r="X83" s="423">
        <f>X74*(X78)/(X80)</f>
        <v>20.393551718091185</v>
      </c>
    </row>
    <row r="84" spans="2:24" s="412" customFormat="1" ht="15">
      <c r="B84" s="440">
        <v>34</v>
      </c>
      <c r="C84" s="441" t="s">
        <v>204</v>
      </c>
      <c r="D84" s="409"/>
      <c r="E84" s="444">
        <f t="shared" ref="E84" si="40">E75*(E79)/(E80)</f>
        <v>38.281935976910802</v>
      </c>
      <c r="F84" s="552">
        <f>F75*(F79)/(F80)</f>
        <v>38.281935976910802</v>
      </c>
      <c r="G84" s="445">
        <f>H84-F84</f>
        <v>0</v>
      </c>
      <c r="H84" s="446">
        <f>H75*(H79)/(H80)</f>
        <v>38.281935976910802</v>
      </c>
      <c r="I84" s="444">
        <f t="shared" ref="I84" si="41">I75*(I79)/(I80)</f>
        <v>42.500925049084962</v>
      </c>
      <c r="J84" s="552">
        <f>J75*(J79)/(J80)</f>
        <v>42.500925049084962</v>
      </c>
      <c r="K84" s="445">
        <f>L84-J84</f>
        <v>0</v>
      </c>
      <c r="L84" s="446">
        <f>L75*(L79)/(L80)</f>
        <v>42.500925049084962</v>
      </c>
      <c r="M84" s="444">
        <f t="shared" ref="M84" si="42">M75*(M79)/(M80)</f>
        <v>45.696107629481716</v>
      </c>
      <c r="N84" s="552">
        <f>N75*(N79)/(N80)</f>
        <v>45.696107629481716</v>
      </c>
      <c r="O84" s="445">
        <f>P84-N84</f>
        <v>0</v>
      </c>
      <c r="P84" s="446">
        <f>P75*(P79)/(P80)</f>
        <v>45.696107629481716</v>
      </c>
      <c r="Q84" s="444">
        <f t="shared" ref="Q84" si="43">Q75*(Q79)/(Q80)</f>
        <v>49.751462705793053</v>
      </c>
      <c r="R84" s="552">
        <f>R75*(R79)/(R80)</f>
        <v>49.751462705793053</v>
      </c>
      <c r="S84" s="445">
        <f>T84-R84</f>
        <v>0</v>
      </c>
      <c r="T84" s="446">
        <f>T75*(T79)/(T80)</f>
        <v>49.751462705793053</v>
      </c>
      <c r="U84" s="444">
        <f t="shared" ref="U84" si="44">U75*(U79)/(U80)</f>
        <v>53.88058291177061</v>
      </c>
      <c r="V84" s="552">
        <f>V75*(V79)/(V80)</f>
        <v>53.88058291177061</v>
      </c>
      <c r="W84" s="445">
        <f>X84-V84</f>
        <v>0</v>
      </c>
      <c r="X84" s="446">
        <f>X75*(X79)/(X80)</f>
        <v>53.88058291177061</v>
      </c>
    </row>
    <row r="85" spans="2:24" s="412" customFormat="1" ht="16.5" thickBot="1">
      <c r="B85" s="440">
        <v>35</v>
      </c>
      <c r="C85" s="443" t="s">
        <v>209</v>
      </c>
      <c r="D85" s="409"/>
      <c r="E85" s="447">
        <f t="shared" ref="E85" si="45">SUM(E83:E84)</f>
        <v>57.368315688342392</v>
      </c>
      <c r="F85" s="553">
        <f>SUM(F83:F84)</f>
        <v>57.368315688342392</v>
      </c>
      <c r="G85" s="448">
        <f>H85-F85</f>
        <v>0</v>
      </c>
      <c r="H85" s="449">
        <f>SUM(H83:H84)</f>
        <v>57.368315688342392</v>
      </c>
      <c r="I85" s="447">
        <f t="shared" ref="I85" si="46">SUM(I83:I84)</f>
        <v>61.759117916819463</v>
      </c>
      <c r="J85" s="553">
        <f>SUM(J83:J84)</f>
        <v>61.759117916819463</v>
      </c>
      <c r="K85" s="448">
        <f>L85-J85</f>
        <v>0</v>
      </c>
      <c r="L85" s="449">
        <f>SUM(L83:L84)</f>
        <v>61.759117916819463</v>
      </c>
      <c r="M85" s="447">
        <f t="shared" ref="M85" si="47">SUM(M83:M84)</f>
        <v>64.450167300506138</v>
      </c>
      <c r="N85" s="553">
        <f>SUM(N83:N84)</f>
        <v>64.450167300506138</v>
      </c>
      <c r="O85" s="448">
        <f>P85-N85</f>
        <v>0</v>
      </c>
      <c r="P85" s="449">
        <f>SUM(P83:P84)</f>
        <v>64.450167300506138</v>
      </c>
      <c r="Q85" s="447">
        <f t="shared" ref="Q85" si="48">SUM(Q83:Q84)</f>
        <v>69.257432181131179</v>
      </c>
      <c r="R85" s="553">
        <f>SUM(R83:R84)</f>
        <v>69.257432181131179</v>
      </c>
      <c r="S85" s="448">
        <f>T85-R85</f>
        <v>0</v>
      </c>
      <c r="T85" s="449">
        <f>SUM(T83:T84)</f>
        <v>69.257432181131179</v>
      </c>
      <c r="U85" s="447">
        <f t="shared" ref="U85" si="49">SUM(U83:U84)</f>
        <v>74.274134629861791</v>
      </c>
      <c r="V85" s="553">
        <f>SUM(V83:V84)</f>
        <v>74.274134629861791</v>
      </c>
      <c r="W85" s="448">
        <f>X85-V85</f>
        <v>0</v>
      </c>
      <c r="X85" s="449">
        <f>SUM(X83:X84)</f>
        <v>74.274134629861791</v>
      </c>
    </row>
    <row r="86" spans="2:24" s="412" customFormat="1" ht="16.5" thickBot="1">
      <c r="B86" s="440"/>
      <c r="C86" s="443"/>
      <c r="D86" s="409"/>
      <c r="E86" s="128"/>
      <c r="F86" s="97"/>
      <c r="G86" s="97"/>
      <c r="H86" s="98"/>
      <c r="I86" s="128"/>
      <c r="J86" s="97"/>
      <c r="K86" s="97"/>
      <c r="L86" s="98"/>
      <c r="M86" s="128"/>
      <c r="N86" s="97"/>
      <c r="O86" s="97"/>
      <c r="P86" s="98"/>
      <c r="Q86" s="128"/>
      <c r="R86" s="97"/>
      <c r="S86" s="97"/>
      <c r="T86" s="98"/>
      <c r="U86" s="128"/>
      <c r="V86" s="97"/>
      <c r="W86" s="97"/>
      <c r="X86" s="98"/>
    </row>
    <row r="87" spans="2:24" s="412" customFormat="1" ht="16.5" thickBot="1">
      <c r="B87" s="450">
        <v>36</v>
      </c>
      <c r="C87" s="451" t="s">
        <v>210</v>
      </c>
      <c r="D87" s="432"/>
      <c r="E87" s="452">
        <f t="shared" ref="E87" si="50">E85</f>
        <v>57.368315688342392</v>
      </c>
      <c r="F87" s="554">
        <f>F85</f>
        <v>57.368315688342392</v>
      </c>
      <c r="G87" s="453">
        <f>H87-F87</f>
        <v>0</v>
      </c>
      <c r="H87" s="454">
        <f>H85</f>
        <v>57.368315688342392</v>
      </c>
      <c r="I87" s="452">
        <f t="shared" ref="I87" si="51">I85</f>
        <v>61.759117916819463</v>
      </c>
      <c r="J87" s="554">
        <f>J85</f>
        <v>61.759117916819463</v>
      </c>
      <c r="K87" s="453">
        <f>L87-J87</f>
        <v>0</v>
      </c>
      <c r="L87" s="454">
        <f>L85</f>
        <v>61.759117916819463</v>
      </c>
      <c r="M87" s="452">
        <f t="shared" ref="M87" si="52">M85</f>
        <v>64.450167300506138</v>
      </c>
      <c r="N87" s="554">
        <f>N85</f>
        <v>64.450167300506138</v>
      </c>
      <c r="O87" s="453">
        <f>P87-N87</f>
        <v>0</v>
      </c>
      <c r="P87" s="454">
        <f>P85</f>
        <v>64.450167300506138</v>
      </c>
      <c r="Q87" s="452">
        <f t="shared" ref="Q87" si="53">Q85</f>
        <v>69.257432181131179</v>
      </c>
      <c r="R87" s="554">
        <f>R85</f>
        <v>69.257432181131179</v>
      </c>
      <c r="S87" s="453">
        <f>T87-R87</f>
        <v>0</v>
      </c>
      <c r="T87" s="454">
        <f>T85</f>
        <v>69.257432181131179</v>
      </c>
      <c r="U87" s="452">
        <f t="shared" ref="U87" si="54">U85</f>
        <v>74.274134629861791</v>
      </c>
      <c r="V87" s="554">
        <f>V85</f>
        <v>74.274134629861791</v>
      </c>
      <c r="W87" s="453">
        <f>X87-V87</f>
        <v>0</v>
      </c>
      <c r="X87" s="454">
        <f>X85</f>
        <v>74.274134629861791</v>
      </c>
    </row>
    <row r="88" spans="2:24" s="412" customFormat="1" ht="15.75">
      <c r="B88" s="410"/>
      <c r="C88" s="443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412" customFormat="1" ht="15.75">
      <c r="B89" s="475" t="s">
        <v>231</v>
      </c>
      <c r="C89" s="443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ht="15">
      <c r="B90" s="410" t="s">
        <v>186</v>
      </c>
      <c r="C90" s="441"/>
      <c r="D90" s="97"/>
      <c r="E90" s="97"/>
      <c r="F90" s="97"/>
      <c r="G90" s="456"/>
      <c r="H90" s="438"/>
      <c r="I90" s="97"/>
      <c r="J90" s="97"/>
      <c r="K90" s="456"/>
      <c r="L90" s="438"/>
      <c r="M90" s="97"/>
      <c r="N90" s="97"/>
      <c r="O90" s="456"/>
      <c r="P90" s="438"/>
      <c r="Q90" s="97"/>
      <c r="R90" s="97"/>
      <c r="S90" s="456"/>
      <c r="T90" s="438"/>
      <c r="U90" s="97"/>
      <c r="V90" s="97"/>
      <c r="W90" s="456"/>
      <c r="X90" s="438"/>
    </row>
    <row r="91" spans="2:24">
      <c r="B91" s="437">
        <v>1</v>
      </c>
      <c r="C91" s="628" t="s">
        <v>219</v>
      </c>
      <c r="D91" s="628"/>
      <c r="E91" s="628"/>
      <c r="F91" s="628"/>
      <c r="G91" s="628"/>
      <c r="H91" s="628"/>
      <c r="I91" s="628"/>
      <c r="J91" s="628"/>
      <c r="K91" s="628"/>
      <c r="L91" s="628"/>
      <c r="M91" s="628"/>
      <c r="N91" s="628"/>
      <c r="O91" s="628"/>
      <c r="P91" s="628"/>
      <c r="Q91" s="628"/>
      <c r="R91" s="628"/>
      <c r="S91" s="628"/>
      <c r="T91" s="628"/>
      <c r="U91" s="628"/>
      <c r="V91" s="628"/>
      <c r="W91" s="628"/>
      <c r="X91" s="628"/>
    </row>
    <row r="92" spans="2:24">
      <c r="B92" s="437">
        <v>2</v>
      </c>
      <c r="C92" s="438" t="s">
        <v>220</v>
      </c>
      <c r="D92" s="437"/>
      <c r="E92" s="437"/>
      <c r="F92" s="437"/>
      <c r="G92" s="437"/>
      <c r="H92" s="438"/>
      <c r="I92" s="437"/>
      <c r="J92" s="437"/>
      <c r="K92" s="437"/>
      <c r="L92" s="438"/>
      <c r="M92" s="437"/>
      <c r="N92" s="437"/>
      <c r="O92" s="437"/>
      <c r="P92" s="438"/>
      <c r="Q92" s="437"/>
      <c r="R92" s="437"/>
      <c r="S92" s="437"/>
      <c r="T92" s="438"/>
      <c r="U92" s="437"/>
      <c r="V92" s="437"/>
      <c r="W92" s="437"/>
      <c r="X92" s="438"/>
    </row>
    <row r="93" spans="2:24">
      <c r="B93" s="437"/>
      <c r="C93" s="438"/>
      <c r="D93" s="437"/>
      <c r="E93" s="437"/>
      <c r="F93" s="437"/>
      <c r="G93" s="437"/>
      <c r="H93" s="438"/>
      <c r="I93" s="437"/>
      <c r="J93" s="437"/>
      <c r="K93" s="437"/>
      <c r="L93" s="438"/>
      <c r="M93" s="437"/>
      <c r="N93" s="437"/>
      <c r="O93" s="437"/>
      <c r="P93" s="438"/>
      <c r="Q93" s="437"/>
      <c r="R93" s="437"/>
      <c r="S93" s="437"/>
      <c r="T93" s="438"/>
      <c r="U93" s="437"/>
      <c r="V93" s="437"/>
      <c r="W93" s="437"/>
      <c r="X93" s="438"/>
    </row>
    <row r="94" spans="2:24">
      <c r="B94" s="437"/>
      <c r="C94" s="438"/>
      <c r="D94" s="437"/>
      <c r="E94" s="437"/>
      <c r="F94" s="437"/>
      <c r="G94" s="437"/>
      <c r="H94" s="438"/>
      <c r="I94" s="437"/>
      <c r="J94" s="437"/>
      <c r="K94" s="437"/>
      <c r="L94" s="438"/>
      <c r="M94" s="437"/>
      <c r="N94" s="437"/>
      <c r="O94" s="437"/>
      <c r="P94" s="438"/>
      <c r="Q94" s="437"/>
      <c r="R94" s="437"/>
      <c r="S94" s="437"/>
      <c r="T94" s="438"/>
      <c r="U94" s="437"/>
      <c r="V94" s="437"/>
      <c r="W94" s="437"/>
      <c r="X94" s="438"/>
    </row>
    <row r="95" spans="2:24">
      <c r="B95" s="437"/>
      <c r="C95" s="438"/>
      <c r="D95" s="437"/>
      <c r="E95" s="437"/>
      <c r="F95" s="437"/>
      <c r="G95" s="437"/>
      <c r="H95" s="438"/>
      <c r="I95" s="437"/>
      <c r="J95" s="437"/>
      <c r="K95" s="437"/>
      <c r="L95" s="438"/>
      <c r="M95" s="437"/>
      <c r="N95" s="437"/>
      <c r="O95" s="437"/>
      <c r="P95" s="438"/>
      <c r="Q95" s="437"/>
      <c r="R95" s="437"/>
      <c r="S95" s="437"/>
      <c r="T95" s="438"/>
      <c r="U95" s="437"/>
      <c r="V95" s="437"/>
      <c r="W95" s="437"/>
      <c r="X95" s="438"/>
    </row>
    <row r="96" spans="2:24">
      <c r="B96" s="437"/>
      <c r="C96" s="438"/>
      <c r="D96" s="437"/>
      <c r="E96" s="437"/>
      <c r="F96" s="437"/>
      <c r="G96" s="437"/>
      <c r="H96" s="438"/>
      <c r="I96" s="437"/>
      <c r="J96" s="437"/>
      <c r="K96" s="437"/>
      <c r="L96" s="438"/>
      <c r="M96" s="437"/>
      <c r="N96" s="437"/>
      <c r="O96" s="437"/>
      <c r="P96" s="438"/>
      <c r="Q96" s="437"/>
      <c r="R96" s="437"/>
      <c r="S96" s="437"/>
      <c r="T96" s="438"/>
      <c r="U96" s="437"/>
      <c r="V96" s="437"/>
      <c r="W96" s="437"/>
      <c r="X96" s="438"/>
    </row>
    <row r="97" spans="2:24">
      <c r="B97" s="437"/>
      <c r="C97" s="438"/>
      <c r="D97" s="437"/>
      <c r="E97" s="437"/>
      <c r="F97" s="437"/>
      <c r="G97" s="437"/>
      <c r="H97" s="438"/>
      <c r="I97" s="437"/>
      <c r="J97" s="437"/>
      <c r="K97" s="437"/>
      <c r="L97" s="438"/>
      <c r="M97" s="437"/>
      <c r="N97" s="437"/>
      <c r="O97" s="437"/>
      <c r="P97" s="438"/>
      <c r="Q97" s="437"/>
      <c r="R97" s="437"/>
      <c r="S97" s="437"/>
      <c r="T97" s="438"/>
      <c r="U97" s="437"/>
      <c r="V97" s="437"/>
      <c r="W97" s="437"/>
      <c r="X97" s="438"/>
    </row>
    <row r="98" spans="2:24">
      <c r="B98" s="437"/>
      <c r="C98" s="438"/>
      <c r="D98" s="437"/>
      <c r="E98" s="437"/>
      <c r="F98" s="437"/>
      <c r="G98" s="437"/>
      <c r="H98" s="438"/>
      <c r="I98" s="437"/>
      <c r="J98" s="437"/>
      <c r="K98" s="437"/>
      <c r="L98" s="438"/>
      <c r="M98" s="437"/>
      <c r="N98" s="437"/>
      <c r="O98" s="437"/>
      <c r="P98" s="438"/>
      <c r="Q98" s="437"/>
      <c r="R98" s="437"/>
      <c r="S98" s="437"/>
      <c r="T98" s="438"/>
      <c r="U98" s="437"/>
      <c r="V98" s="437"/>
      <c r="W98" s="437"/>
      <c r="X98" s="438"/>
    </row>
    <row r="99" spans="2:24">
      <c r="B99" s="437"/>
      <c r="C99" s="438"/>
      <c r="D99" s="437"/>
      <c r="E99" s="437"/>
      <c r="F99" s="437"/>
      <c r="G99" s="437"/>
      <c r="H99" s="438"/>
      <c r="I99" s="437"/>
      <c r="J99" s="437"/>
      <c r="K99" s="437"/>
      <c r="L99" s="438"/>
      <c r="M99" s="437"/>
      <c r="N99" s="437"/>
      <c r="O99" s="437"/>
      <c r="P99" s="438"/>
      <c r="Q99" s="437"/>
      <c r="R99" s="437"/>
      <c r="S99" s="437"/>
      <c r="T99" s="438"/>
      <c r="U99" s="437"/>
      <c r="V99" s="437"/>
      <c r="W99" s="437"/>
      <c r="X99" s="438"/>
    </row>
    <row r="100" spans="2:24">
      <c r="B100" s="437"/>
      <c r="C100" s="438"/>
      <c r="D100" s="437"/>
      <c r="E100" s="437"/>
      <c r="F100" s="437"/>
      <c r="G100" s="437"/>
      <c r="H100" s="438"/>
      <c r="I100" s="437"/>
      <c r="J100" s="437"/>
      <c r="K100" s="437"/>
      <c r="L100" s="438"/>
      <c r="M100" s="437"/>
      <c r="N100" s="437"/>
      <c r="O100" s="437"/>
      <c r="P100" s="438"/>
      <c r="Q100" s="437"/>
      <c r="R100" s="437"/>
      <c r="S100" s="437"/>
      <c r="T100" s="438"/>
      <c r="U100" s="437"/>
      <c r="V100" s="437"/>
      <c r="W100" s="437"/>
      <c r="X100" s="438"/>
    </row>
    <row r="101" spans="2:24">
      <c r="B101" s="437"/>
      <c r="C101" s="438"/>
      <c r="D101" s="437"/>
      <c r="E101" s="437"/>
      <c r="F101" s="437"/>
      <c r="G101" s="437"/>
      <c r="H101" s="438"/>
      <c r="I101" s="437"/>
      <c r="J101" s="437"/>
      <c r="K101" s="437"/>
      <c r="L101" s="438"/>
      <c r="M101" s="437"/>
      <c r="N101" s="437"/>
      <c r="O101" s="437"/>
      <c r="P101" s="438"/>
      <c r="Q101" s="437"/>
      <c r="R101" s="437"/>
      <c r="S101" s="437"/>
      <c r="T101" s="438"/>
      <c r="U101" s="437"/>
      <c r="V101" s="437"/>
      <c r="W101" s="437"/>
      <c r="X101" s="438"/>
    </row>
    <row r="102" spans="2:24">
      <c r="B102" s="437"/>
      <c r="C102" s="438"/>
      <c r="D102" s="437"/>
      <c r="E102" s="437"/>
      <c r="F102" s="437"/>
      <c r="G102" s="437"/>
      <c r="H102" s="438"/>
      <c r="I102" s="437"/>
      <c r="J102" s="437"/>
      <c r="K102" s="437"/>
      <c r="L102" s="438"/>
      <c r="M102" s="437"/>
      <c r="N102" s="437"/>
      <c r="O102" s="437"/>
      <c r="P102" s="438"/>
      <c r="Q102" s="437"/>
      <c r="R102" s="437"/>
      <c r="S102" s="437"/>
      <c r="T102" s="438"/>
      <c r="U102" s="437"/>
      <c r="V102" s="437"/>
      <c r="W102" s="437"/>
      <c r="X102" s="438"/>
    </row>
    <row r="103" spans="2:24">
      <c r="B103" s="437"/>
      <c r="C103" s="438"/>
      <c r="D103" s="437"/>
      <c r="E103" s="437"/>
      <c r="F103" s="437"/>
      <c r="G103" s="437"/>
      <c r="H103" s="438"/>
      <c r="I103" s="437"/>
      <c r="J103" s="437"/>
      <c r="K103" s="437"/>
      <c r="L103" s="438"/>
      <c r="M103" s="437"/>
      <c r="N103" s="437"/>
      <c r="O103" s="437"/>
      <c r="P103" s="438"/>
      <c r="Q103" s="437"/>
      <c r="R103" s="437"/>
      <c r="S103" s="437"/>
      <c r="T103" s="438"/>
      <c r="U103" s="437"/>
      <c r="V103" s="437"/>
      <c r="W103" s="437"/>
      <c r="X103" s="438"/>
    </row>
    <row r="104" spans="2:24">
      <c r="B104" s="437"/>
      <c r="C104" s="438"/>
      <c r="D104" s="437"/>
      <c r="E104" s="437"/>
      <c r="F104" s="437"/>
      <c r="G104" s="437"/>
      <c r="H104" s="438"/>
      <c r="I104" s="437"/>
      <c r="J104" s="437"/>
      <c r="K104" s="437"/>
      <c r="L104" s="438"/>
      <c r="M104" s="437"/>
      <c r="N104" s="437"/>
      <c r="O104" s="437"/>
      <c r="P104" s="438"/>
      <c r="Q104" s="437"/>
      <c r="R104" s="437"/>
      <c r="S104" s="437"/>
      <c r="T104" s="438"/>
      <c r="U104" s="437"/>
      <c r="V104" s="437"/>
      <c r="W104" s="437"/>
      <c r="X104" s="438"/>
    </row>
    <row r="105" spans="2:24">
      <c r="B105" s="437"/>
      <c r="C105" s="438"/>
      <c r="D105" s="437"/>
      <c r="E105" s="437"/>
      <c r="F105" s="437"/>
      <c r="G105" s="437"/>
      <c r="H105" s="438"/>
      <c r="I105" s="437"/>
      <c r="J105" s="437"/>
      <c r="K105" s="437"/>
      <c r="L105" s="438"/>
      <c r="M105" s="437"/>
      <c r="N105" s="437"/>
      <c r="O105" s="437"/>
      <c r="P105" s="438"/>
      <c r="Q105" s="437"/>
      <c r="R105" s="437"/>
      <c r="S105" s="437"/>
      <c r="T105" s="438"/>
      <c r="U105" s="437"/>
      <c r="V105" s="437"/>
      <c r="W105" s="437"/>
      <c r="X105" s="438"/>
    </row>
    <row r="106" spans="2:24">
      <c r="B106" s="437"/>
      <c r="C106" s="438"/>
      <c r="D106" s="437"/>
      <c r="E106" s="437"/>
      <c r="F106" s="437"/>
      <c r="G106" s="437"/>
      <c r="H106" s="438"/>
      <c r="I106" s="437"/>
      <c r="J106" s="437"/>
      <c r="K106" s="437"/>
      <c r="L106" s="438"/>
      <c r="M106" s="437"/>
      <c r="N106" s="437"/>
      <c r="O106" s="437"/>
      <c r="P106" s="438"/>
      <c r="Q106" s="437"/>
      <c r="R106" s="437"/>
      <c r="S106" s="437"/>
      <c r="T106" s="438"/>
      <c r="U106" s="437"/>
      <c r="V106" s="437"/>
      <c r="W106" s="437"/>
      <c r="X106" s="438"/>
    </row>
    <row r="107" spans="2:24">
      <c r="B107" s="437"/>
      <c r="C107" s="438"/>
      <c r="D107" s="437"/>
      <c r="E107" s="437"/>
      <c r="F107" s="437"/>
      <c r="G107" s="437"/>
      <c r="H107" s="438"/>
      <c r="I107" s="437"/>
      <c r="J107" s="437"/>
      <c r="K107" s="437"/>
      <c r="L107" s="438"/>
      <c r="M107" s="437"/>
      <c r="N107" s="437"/>
      <c r="O107" s="437"/>
      <c r="P107" s="438"/>
      <c r="Q107" s="437"/>
      <c r="R107" s="437"/>
      <c r="S107" s="437"/>
      <c r="T107" s="438"/>
      <c r="U107" s="437"/>
      <c r="V107" s="437"/>
      <c r="W107" s="437"/>
      <c r="X107" s="438"/>
    </row>
    <row r="108" spans="2:24">
      <c r="B108" s="437"/>
      <c r="C108" s="438"/>
      <c r="D108" s="437"/>
      <c r="E108" s="437"/>
      <c r="F108" s="437"/>
      <c r="G108" s="437"/>
      <c r="H108" s="438"/>
      <c r="I108" s="437"/>
      <c r="J108" s="437"/>
      <c r="K108" s="437"/>
      <c r="L108" s="438"/>
      <c r="M108" s="437"/>
      <c r="N108" s="437"/>
      <c r="O108" s="437"/>
      <c r="P108" s="438"/>
      <c r="Q108" s="437"/>
      <c r="R108" s="437"/>
      <c r="S108" s="437"/>
      <c r="T108" s="438"/>
      <c r="U108" s="437"/>
      <c r="V108" s="437"/>
      <c r="W108" s="437"/>
      <c r="X108" s="438"/>
    </row>
    <row r="109" spans="2:24">
      <c r="B109" s="437"/>
      <c r="C109" s="438"/>
      <c r="D109" s="437"/>
      <c r="E109" s="437"/>
      <c r="F109" s="437"/>
      <c r="G109" s="437"/>
      <c r="H109" s="438"/>
      <c r="I109" s="437"/>
      <c r="J109" s="437"/>
      <c r="K109" s="437"/>
      <c r="L109" s="438"/>
      <c r="M109" s="437"/>
      <c r="N109" s="437"/>
      <c r="O109" s="437"/>
      <c r="P109" s="438"/>
      <c r="Q109" s="437"/>
      <c r="R109" s="437"/>
      <c r="S109" s="437"/>
      <c r="T109" s="438"/>
      <c r="U109" s="437"/>
      <c r="V109" s="437"/>
      <c r="W109" s="437"/>
      <c r="X109" s="438"/>
    </row>
    <row r="110" spans="2:24">
      <c r="B110" s="437"/>
      <c r="C110" s="438"/>
      <c r="D110" s="437"/>
      <c r="E110" s="437"/>
      <c r="F110" s="437"/>
      <c r="G110" s="437"/>
      <c r="H110" s="438"/>
      <c r="I110" s="437"/>
      <c r="J110" s="437"/>
      <c r="K110" s="437"/>
      <c r="L110" s="438"/>
      <c r="M110" s="437"/>
      <c r="N110" s="437"/>
      <c r="O110" s="437"/>
      <c r="P110" s="438"/>
      <c r="Q110" s="437"/>
      <c r="R110" s="437"/>
      <c r="S110" s="437"/>
      <c r="T110" s="438"/>
      <c r="U110" s="437"/>
      <c r="V110" s="437"/>
      <c r="W110" s="437"/>
      <c r="X110" s="438"/>
    </row>
    <row r="111" spans="2:24">
      <c r="B111" s="437"/>
      <c r="C111" s="438"/>
      <c r="D111" s="437"/>
      <c r="E111" s="437"/>
      <c r="F111" s="437"/>
      <c r="G111" s="437"/>
      <c r="H111" s="438"/>
      <c r="I111" s="437"/>
      <c r="J111" s="437"/>
      <c r="K111" s="437"/>
      <c r="L111" s="438"/>
      <c r="M111" s="437"/>
      <c r="N111" s="437"/>
      <c r="O111" s="437"/>
      <c r="P111" s="438"/>
      <c r="Q111" s="437"/>
      <c r="R111" s="437"/>
      <c r="S111" s="437"/>
      <c r="T111" s="438"/>
      <c r="U111" s="437"/>
      <c r="V111" s="437"/>
      <c r="W111" s="437"/>
      <c r="X111" s="438"/>
    </row>
    <row r="112" spans="2:24">
      <c r="B112" s="437"/>
      <c r="C112" s="438"/>
      <c r="D112" s="437"/>
      <c r="E112" s="437"/>
      <c r="F112" s="437"/>
      <c r="G112" s="437"/>
      <c r="H112" s="438"/>
      <c r="I112" s="437"/>
      <c r="J112" s="437"/>
      <c r="K112" s="437"/>
      <c r="L112" s="438"/>
      <c r="M112" s="437"/>
      <c r="N112" s="437"/>
      <c r="O112" s="437"/>
      <c r="P112" s="438"/>
      <c r="Q112" s="437"/>
      <c r="R112" s="437"/>
      <c r="S112" s="437"/>
      <c r="T112" s="438"/>
      <c r="U112" s="437"/>
      <c r="V112" s="437"/>
      <c r="W112" s="437"/>
      <c r="X112" s="438"/>
    </row>
    <row r="113" spans="2:24">
      <c r="B113" s="437"/>
      <c r="C113" s="438"/>
      <c r="D113" s="437"/>
      <c r="E113" s="437"/>
      <c r="F113" s="437"/>
      <c r="G113" s="437"/>
      <c r="H113" s="438"/>
      <c r="I113" s="437"/>
      <c r="J113" s="437"/>
      <c r="K113" s="437"/>
      <c r="L113" s="438"/>
      <c r="M113" s="437"/>
      <c r="N113" s="437"/>
      <c r="O113" s="437"/>
      <c r="P113" s="438"/>
      <c r="Q113" s="437"/>
      <c r="R113" s="437"/>
      <c r="S113" s="437"/>
      <c r="T113" s="438"/>
      <c r="U113" s="437"/>
      <c r="V113" s="437"/>
      <c r="W113" s="437"/>
      <c r="X113" s="438"/>
    </row>
    <row r="114" spans="2:24">
      <c r="B114" s="437"/>
      <c r="C114" s="438"/>
      <c r="D114" s="437"/>
      <c r="E114" s="437"/>
      <c r="F114" s="437"/>
      <c r="G114" s="437"/>
      <c r="H114" s="438"/>
      <c r="I114" s="437"/>
      <c r="J114" s="437"/>
      <c r="K114" s="437"/>
      <c r="L114" s="438"/>
      <c r="M114" s="437"/>
      <c r="N114" s="437"/>
      <c r="O114" s="437"/>
      <c r="P114" s="438"/>
      <c r="Q114" s="437"/>
      <c r="R114" s="437"/>
      <c r="S114" s="437"/>
      <c r="T114" s="438"/>
      <c r="U114" s="437"/>
      <c r="V114" s="437"/>
      <c r="W114" s="437"/>
      <c r="X114" s="438"/>
    </row>
    <row r="115" spans="2:24">
      <c r="B115" s="437"/>
      <c r="C115" s="438"/>
      <c r="D115" s="437"/>
      <c r="E115" s="437"/>
      <c r="F115" s="437"/>
      <c r="G115" s="437"/>
      <c r="H115" s="438"/>
      <c r="I115" s="437"/>
      <c r="J115" s="437"/>
      <c r="K115" s="437"/>
      <c r="L115" s="438"/>
      <c r="M115" s="437"/>
      <c r="N115" s="437"/>
      <c r="O115" s="437"/>
      <c r="P115" s="438"/>
      <c r="Q115" s="437"/>
      <c r="R115" s="437"/>
      <c r="S115" s="437"/>
      <c r="T115" s="438"/>
      <c r="U115" s="437"/>
      <c r="V115" s="437"/>
      <c r="W115" s="437"/>
      <c r="X115" s="438"/>
    </row>
    <row r="116" spans="2:24">
      <c r="B116" s="437"/>
      <c r="C116" s="438"/>
      <c r="D116" s="437"/>
      <c r="E116" s="437"/>
      <c r="F116" s="437"/>
      <c r="G116" s="437"/>
      <c r="H116" s="438"/>
      <c r="I116" s="437"/>
      <c r="J116" s="437"/>
      <c r="K116" s="437"/>
      <c r="L116" s="438"/>
      <c r="M116" s="437"/>
      <c r="N116" s="437"/>
      <c r="O116" s="437"/>
      <c r="P116" s="438"/>
      <c r="Q116" s="437"/>
      <c r="R116" s="437"/>
      <c r="S116" s="437"/>
      <c r="T116" s="438"/>
      <c r="U116" s="437"/>
      <c r="V116" s="437"/>
      <c r="W116" s="437"/>
      <c r="X116" s="438"/>
    </row>
    <row r="117" spans="2:24">
      <c r="B117" s="437"/>
      <c r="C117" s="438"/>
      <c r="D117" s="437"/>
      <c r="E117" s="437"/>
      <c r="F117" s="437"/>
      <c r="G117" s="437"/>
      <c r="H117" s="438"/>
      <c r="I117" s="437"/>
      <c r="J117" s="437"/>
      <c r="K117" s="437"/>
      <c r="L117" s="438"/>
      <c r="M117" s="437"/>
      <c r="N117" s="437"/>
      <c r="O117" s="437"/>
      <c r="P117" s="438"/>
      <c r="Q117" s="437"/>
      <c r="R117" s="437"/>
      <c r="S117" s="437"/>
      <c r="T117" s="438"/>
      <c r="U117" s="437"/>
      <c r="V117" s="437"/>
      <c r="W117" s="437"/>
      <c r="X117" s="438"/>
    </row>
    <row r="118" spans="2:24">
      <c r="B118" s="437"/>
      <c r="C118" s="438"/>
      <c r="D118" s="437"/>
      <c r="E118" s="437"/>
      <c r="F118" s="437"/>
      <c r="G118" s="437"/>
      <c r="H118" s="438"/>
      <c r="I118" s="437"/>
      <c r="J118" s="437"/>
      <c r="K118" s="437"/>
      <c r="L118" s="438"/>
      <c r="M118" s="437"/>
      <c r="N118" s="437"/>
      <c r="O118" s="437"/>
      <c r="P118" s="438"/>
      <c r="Q118" s="437"/>
      <c r="R118" s="437"/>
      <c r="S118" s="437"/>
      <c r="T118" s="438"/>
      <c r="U118" s="437"/>
      <c r="V118" s="437"/>
      <c r="W118" s="437"/>
      <c r="X118" s="438"/>
    </row>
    <row r="119" spans="2:24">
      <c r="B119" s="437"/>
      <c r="C119" s="438"/>
      <c r="D119" s="437"/>
      <c r="E119" s="437"/>
      <c r="F119" s="437"/>
      <c r="G119" s="437"/>
      <c r="H119" s="438"/>
      <c r="I119" s="437"/>
      <c r="J119" s="437"/>
      <c r="K119" s="437"/>
      <c r="L119" s="438"/>
      <c r="M119" s="437"/>
      <c r="N119" s="437"/>
      <c r="O119" s="437"/>
      <c r="P119" s="438"/>
      <c r="Q119" s="437"/>
      <c r="R119" s="437"/>
      <c r="S119" s="437"/>
      <c r="T119" s="438"/>
      <c r="U119" s="437"/>
      <c r="V119" s="437"/>
      <c r="W119" s="437"/>
      <c r="X119" s="438"/>
    </row>
    <row r="120" spans="2:24">
      <c r="B120" s="437"/>
      <c r="C120" s="438"/>
      <c r="D120" s="437"/>
      <c r="E120" s="437"/>
      <c r="F120" s="437"/>
      <c r="G120" s="437"/>
      <c r="H120" s="438"/>
      <c r="I120" s="437"/>
      <c r="J120" s="437"/>
      <c r="K120" s="437"/>
      <c r="L120" s="438"/>
      <c r="M120" s="437"/>
      <c r="N120" s="437"/>
      <c r="O120" s="437"/>
      <c r="P120" s="438"/>
      <c r="Q120" s="437"/>
      <c r="R120" s="437"/>
      <c r="S120" s="437"/>
      <c r="T120" s="438"/>
      <c r="U120" s="437"/>
      <c r="V120" s="437"/>
      <c r="W120" s="437"/>
      <c r="X120" s="438"/>
    </row>
    <row r="121" spans="2:24">
      <c r="B121" s="437"/>
      <c r="C121" s="438"/>
      <c r="D121" s="437"/>
      <c r="E121" s="437"/>
      <c r="F121" s="437"/>
      <c r="G121" s="437"/>
      <c r="H121" s="438"/>
      <c r="I121" s="437"/>
      <c r="J121" s="437"/>
      <c r="K121" s="437"/>
      <c r="L121" s="438"/>
      <c r="M121" s="437"/>
      <c r="N121" s="437"/>
      <c r="O121" s="437"/>
      <c r="P121" s="438"/>
      <c r="Q121" s="437"/>
      <c r="R121" s="437"/>
      <c r="S121" s="437"/>
      <c r="T121" s="438"/>
      <c r="U121" s="437"/>
      <c r="V121" s="437"/>
      <c r="W121" s="437"/>
      <c r="X121" s="438"/>
    </row>
    <row r="122" spans="2:24">
      <c r="B122" s="437"/>
      <c r="C122" s="438"/>
      <c r="D122" s="437"/>
      <c r="E122" s="437"/>
      <c r="F122" s="437"/>
      <c r="G122" s="437"/>
      <c r="H122" s="438"/>
      <c r="I122" s="437"/>
      <c r="J122" s="437"/>
      <c r="K122" s="437"/>
      <c r="L122" s="438"/>
      <c r="M122" s="437"/>
      <c r="N122" s="437"/>
      <c r="O122" s="437"/>
      <c r="P122" s="438"/>
      <c r="Q122" s="437"/>
      <c r="R122" s="437"/>
      <c r="S122" s="437"/>
      <c r="T122" s="438"/>
      <c r="U122" s="437"/>
      <c r="V122" s="437"/>
      <c r="W122" s="437"/>
      <c r="X122" s="438"/>
    </row>
    <row r="123" spans="2:24">
      <c r="B123" s="437"/>
      <c r="C123" s="438"/>
      <c r="D123" s="437"/>
      <c r="E123" s="437"/>
      <c r="F123" s="437"/>
      <c r="G123" s="437"/>
      <c r="H123" s="438"/>
      <c r="I123" s="437"/>
      <c r="J123" s="437"/>
      <c r="K123" s="437"/>
      <c r="L123" s="438"/>
      <c r="M123" s="437"/>
      <c r="N123" s="437"/>
      <c r="O123" s="437"/>
      <c r="P123" s="438"/>
      <c r="Q123" s="437"/>
      <c r="R123" s="437"/>
      <c r="S123" s="437"/>
      <c r="T123" s="438"/>
      <c r="U123" s="437"/>
      <c r="V123" s="437"/>
      <c r="W123" s="437"/>
      <c r="X123" s="438"/>
    </row>
    <row r="124" spans="2:24">
      <c r="B124" s="437"/>
      <c r="C124" s="438"/>
      <c r="D124" s="437"/>
      <c r="E124" s="437"/>
      <c r="F124" s="437"/>
      <c r="G124" s="437"/>
      <c r="H124" s="438"/>
      <c r="I124" s="437"/>
      <c r="J124" s="437"/>
      <c r="K124" s="437"/>
      <c r="L124" s="438"/>
      <c r="M124" s="437"/>
      <c r="N124" s="437"/>
      <c r="O124" s="437"/>
      <c r="P124" s="438"/>
      <c r="Q124" s="437"/>
      <c r="R124" s="437"/>
      <c r="S124" s="437"/>
      <c r="T124" s="438"/>
      <c r="U124" s="437"/>
      <c r="V124" s="437"/>
      <c r="W124" s="437"/>
      <c r="X124" s="438"/>
    </row>
    <row r="125" spans="2:24">
      <c r="B125" s="437"/>
      <c r="C125" s="438"/>
      <c r="D125" s="437"/>
      <c r="E125" s="437"/>
      <c r="F125" s="437"/>
      <c r="G125" s="437"/>
      <c r="H125" s="438"/>
      <c r="I125" s="437"/>
      <c r="J125" s="437"/>
      <c r="K125" s="437"/>
      <c r="L125" s="438"/>
      <c r="M125" s="437"/>
      <c r="N125" s="437"/>
      <c r="O125" s="437"/>
      <c r="P125" s="438"/>
      <c r="Q125" s="437"/>
      <c r="R125" s="437"/>
      <c r="S125" s="437"/>
      <c r="T125" s="438"/>
      <c r="U125" s="437"/>
      <c r="V125" s="437"/>
      <c r="W125" s="437"/>
      <c r="X125" s="438"/>
    </row>
    <row r="126" spans="2:24">
      <c r="B126" s="437"/>
      <c r="C126" s="438"/>
      <c r="D126" s="437"/>
      <c r="E126" s="437"/>
      <c r="F126" s="437"/>
      <c r="G126" s="437"/>
      <c r="H126" s="438"/>
      <c r="I126" s="437"/>
      <c r="J126" s="437"/>
      <c r="K126" s="437"/>
      <c r="L126" s="438"/>
      <c r="M126" s="437"/>
      <c r="N126" s="437"/>
      <c r="O126" s="437"/>
      <c r="P126" s="438"/>
      <c r="Q126" s="437"/>
      <c r="R126" s="437"/>
      <c r="S126" s="437"/>
      <c r="T126" s="438"/>
      <c r="U126" s="437"/>
      <c r="V126" s="437"/>
      <c r="W126" s="437"/>
      <c r="X126" s="438"/>
    </row>
    <row r="127" spans="2:24">
      <c r="B127" s="437"/>
      <c r="C127" s="438"/>
      <c r="D127" s="437"/>
      <c r="E127" s="437"/>
      <c r="F127" s="437"/>
      <c r="G127" s="437"/>
      <c r="H127" s="438"/>
      <c r="I127" s="437"/>
      <c r="J127" s="437"/>
      <c r="K127" s="437"/>
      <c r="L127" s="438"/>
      <c r="M127" s="437"/>
      <c r="N127" s="437"/>
      <c r="O127" s="437"/>
      <c r="P127" s="438"/>
      <c r="Q127" s="437"/>
      <c r="R127" s="437"/>
      <c r="S127" s="437"/>
      <c r="T127" s="438"/>
      <c r="U127" s="437"/>
      <c r="V127" s="437"/>
      <c r="W127" s="437"/>
      <c r="X127" s="438"/>
    </row>
    <row r="128" spans="2:24">
      <c r="B128" s="437"/>
      <c r="C128" s="438"/>
      <c r="D128" s="437"/>
      <c r="E128" s="437"/>
      <c r="F128" s="437"/>
      <c r="G128" s="437"/>
      <c r="H128" s="438"/>
      <c r="I128" s="437"/>
      <c r="J128" s="437"/>
      <c r="K128" s="437"/>
      <c r="L128" s="438"/>
      <c r="M128" s="437"/>
      <c r="N128" s="437"/>
      <c r="O128" s="437"/>
      <c r="P128" s="438"/>
      <c r="Q128" s="437"/>
      <c r="R128" s="437"/>
      <c r="S128" s="437"/>
      <c r="T128" s="438"/>
      <c r="U128" s="437"/>
      <c r="V128" s="437"/>
      <c r="W128" s="437"/>
      <c r="X128" s="438"/>
    </row>
    <row r="129" spans="2:24">
      <c r="B129" s="437"/>
      <c r="C129" s="438"/>
      <c r="D129" s="437"/>
      <c r="E129" s="437"/>
      <c r="F129" s="437"/>
      <c r="G129" s="437"/>
      <c r="H129" s="438"/>
      <c r="I129" s="437"/>
      <c r="J129" s="437"/>
      <c r="K129" s="437"/>
      <c r="L129" s="438"/>
      <c r="M129" s="437"/>
      <c r="N129" s="437"/>
      <c r="O129" s="437"/>
      <c r="P129" s="438"/>
      <c r="Q129" s="437"/>
      <c r="R129" s="437"/>
      <c r="S129" s="437"/>
      <c r="T129" s="438"/>
      <c r="U129" s="437"/>
      <c r="V129" s="437"/>
      <c r="W129" s="437"/>
      <c r="X129" s="438"/>
    </row>
    <row r="130" spans="2:24">
      <c r="B130" s="437"/>
      <c r="C130" s="438"/>
      <c r="D130" s="437"/>
      <c r="E130" s="437"/>
      <c r="F130" s="437"/>
      <c r="G130" s="437"/>
      <c r="H130" s="438"/>
      <c r="I130" s="437"/>
      <c r="J130" s="437"/>
      <c r="K130" s="437"/>
      <c r="L130" s="438"/>
      <c r="M130" s="437"/>
      <c r="N130" s="437"/>
      <c r="O130" s="437"/>
      <c r="P130" s="438"/>
      <c r="Q130" s="437"/>
      <c r="R130" s="437"/>
      <c r="S130" s="437"/>
      <c r="T130" s="438"/>
      <c r="U130" s="437"/>
      <c r="V130" s="437"/>
      <c r="W130" s="437"/>
      <c r="X130" s="438"/>
    </row>
    <row r="131" spans="2:24">
      <c r="B131" s="437"/>
      <c r="C131" s="438"/>
      <c r="D131" s="437"/>
      <c r="E131" s="437"/>
      <c r="F131" s="437"/>
      <c r="G131" s="437"/>
      <c r="H131" s="438"/>
      <c r="I131" s="437"/>
      <c r="J131" s="437"/>
      <c r="K131" s="437"/>
      <c r="L131" s="438"/>
      <c r="M131" s="437"/>
      <c r="N131" s="437"/>
      <c r="O131" s="437"/>
      <c r="P131" s="438"/>
      <c r="Q131" s="437"/>
      <c r="R131" s="437"/>
      <c r="S131" s="437"/>
      <c r="T131" s="438"/>
      <c r="U131" s="437"/>
      <c r="V131" s="437"/>
      <c r="W131" s="437"/>
      <c r="X131" s="438"/>
    </row>
    <row r="132" spans="2:24">
      <c r="B132" s="437"/>
      <c r="C132" s="438"/>
      <c r="D132" s="437"/>
      <c r="E132" s="437"/>
      <c r="F132" s="437"/>
      <c r="G132" s="437"/>
      <c r="H132" s="438"/>
      <c r="I132" s="437"/>
      <c r="J132" s="437"/>
      <c r="K132" s="437"/>
      <c r="L132" s="438"/>
      <c r="M132" s="437"/>
      <c r="N132" s="437"/>
      <c r="O132" s="437"/>
      <c r="P132" s="438"/>
      <c r="Q132" s="437"/>
      <c r="R132" s="437"/>
      <c r="S132" s="437"/>
      <c r="T132" s="438"/>
      <c r="U132" s="437"/>
      <c r="V132" s="437"/>
      <c r="W132" s="437"/>
      <c r="X132" s="438"/>
    </row>
    <row r="133" spans="2:24">
      <c r="B133" s="437"/>
      <c r="C133" s="438"/>
      <c r="D133" s="437"/>
      <c r="E133" s="437"/>
      <c r="F133" s="437"/>
      <c r="G133" s="437"/>
      <c r="H133" s="438"/>
      <c r="I133" s="437"/>
      <c r="J133" s="437"/>
      <c r="K133" s="437"/>
      <c r="L133" s="438"/>
      <c r="M133" s="437"/>
      <c r="N133" s="437"/>
      <c r="O133" s="437"/>
      <c r="P133" s="438"/>
      <c r="Q133" s="437"/>
      <c r="R133" s="437"/>
      <c r="S133" s="437"/>
      <c r="T133" s="438"/>
      <c r="U133" s="437"/>
      <c r="V133" s="437"/>
      <c r="W133" s="437"/>
      <c r="X133" s="438"/>
    </row>
    <row r="134" spans="2:24">
      <c r="B134" s="437"/>
      <c r="C134" s="438"/>
      <c r="D134" s="437"/>
      <c r="E134" s="437"/>
      <c r="F134" s="437"/>
      <c r="G134" s="437"/>
      <c r="H134" s="438"/>
      <c r="I134" s="437"/>
      <c r="J134" s="437"/>
      <c r="K134" s="437"/>
      <c r="L134" s="438"/>
      <c r="M134" s="437"/>
      <c r="N134" s="437"/>
      <c r="O134" s="437"/>
      <c r="P134" s="438"/>
      <c r="Q134" s="437"/>
      <c r="R134" s="437"/>
      <c r="S134" s="437"/>
      <c r="T134" s="438"/>
      <c r="U134" s="437"/>
      <c r="V134" s="437"/>
      <c r="W134" s="437"/>
      <c r="X134" s="438"/>
    </row>
    <row r="135" spans="2:24">
      <c r="B135" s="437"/>
      <c r="C135" s="438"/>
      <c r="D135" s="437"/>
      <c r="E135" s="437"/>
      <c r="F135" s="437"/>
      <c r="G135" s="437"/>
      <c r="H135" s="438"/>
      <c r="I135" s="437"/>
      <c r="J135" s="437"/>
      <c r="K135" s="437"/>
      <c r="L135" s="438"/>
      <c r="M135" s="437"/>
      <c r="N135" s="437"/>
      <c r="O135" s="437"/>
      <c r="P135" s="438"/>
      <c r="Q135" s="437"/>
      <c r="R135" s="437"/>
      <c r="S135" s="437"/>
      <c r="T135" s="438"/>
      <c r="U135" s="437"/>
      <c r="V135" s="437"/>
      <c r="W135" s="437"/>
      <c r="X135" s="438"/>
    </row>
    <row r="136" spans="2:24">
      <c r="B136" s="437"/>
      <c r="C136" s="438"/>
      <c r="D136" s="437"/>
      <c r="E136" s="437"/>
      <c r="F136" s="437"/>
      <c r="G136" s="437"/>
      <c r="H136" s="438"/>
      <c r="I136" s="437"/>
      <c r="J136" s="437"/>
      <c r="K136" s="437"/>
      <c r="L136" s="438"/>
      <c r="M136" s="437"/>
      <c r="N136" s="437"/>
      <c r="O136" s="437"/>
      <c r="P136" s="438"/>
      <c r="Q136" s="437"/>
      <c r="R136" s="437"/>
      <c r="S136" s="437"/>
      <c r="T136" s="438"/>
      <c r="U136" s="437"/>
      <c r="V136" s="437"/>
      <c r="W136" s="437"/>
      <c r="X136" s="438"/>
    </row>
    <row r="137" spans="2:24">
      <c r="B137" s="437"/>
      <c r="C137" s="438"/>
      <c r="D137" s="437"/>
      <c r="E137" s="437"/>
      <c r="F137" s="437"/>
      <c r="G137" s="437"/>
      <c r="H137" s="438"/>
      <c r="I137" s="437"/>
      <c r="J137" s="437"/>
      <c r="K137" s="437"/>
      <c r="L137" s="438"/>
      <c r="M137" s="437"/>
      <c r="N137" s="437"/>
      <c r="O137" s="437"/>
      <c r="P137" s="438"/>
      <c r="Q137" s="437"/>
      <c r="R137" s="437"/>
      <c r="S137" s="437"/>
      <c r="T137" s="438"/>
      <c r="U137" s="437"/>
      <c r="V137" s="437"/>
      <c r="W137" s="437"/>
      <c r="X137" s="438"/>
    </row>
    <row r="138" spans="2:24">
      <c r="B138" s="437"/>
      <c r="C138" s="438"/>
      <c r="D138" s="437"/>
      <c r="E138" s="437"/>
      <c r="F138" s="437"/>
      <c r="G138" s="437"/>
      <c r="H138" s="438"/>
      <c r="I138" s="437"/>
      <c r="J138" s="437"/>
      <c r="K138" s="437"/>
      <c r="L138" s="438"/>
      <c r="M138" s="437"/>
      <c r="N138" s="437"/>
      <c r="O138" s="437"/>
      <c r="P138" s="438"/>
      <c r="Q138" s="437"/>
      <c r="R138" s="437"/>
      <c r="S138" s="437"/>
      <c r="T138" s="438"/>
      <c r="U138" s="437"/>
      <c r="V138" s="437"/>
      <c r="W138" s="437"/>
      <c r="X138" s="438"/>
    </row>
    <row r="139" spans="2:24">
      <c r="B139" s="437"/>
      <c r="C139" s="438"/>
      <c r="D139" s="437"/>
      <c r="E139" s="437"/>
      <c r="F139" s="437"/>
      <c r="G139" s="437"/>
      <c r="H139" s="438"/>
      <c r="I139" s="437"/>
      <c r="J139" s="437"/>
      <c r="K139" s="437"/>
      <c r="L139" s="438"/>
      <c r="M139" s="437"/>
      <c r="N139" s="437"/>
      <c r="O139" s="437"/>
      <c r="P139" s="438"/>
      <c r="Q139" s="437"/>
      <c r="R139" s="437"/>
      <c r="S139" s="437"/>
      <c r="T139" s="438"/>
      <c r="U139" s="437"/>
      <c r="V139" s="437"/>
      <c r="W139" s="437"/>
      <c r="X139" s="438"/>
    </row>
    <row r="140" spans="2:24">
      <c r="B140" s="437"/>
      <c r="C140" s="438"/>
      <c r="D140" s="437"/>
      <c r="E140" s="437"/>
      <c r="F140" s="437"/>
      <c r="G140" s="437"/>
      <c r="H140" s="438"/>
      <c r="I140" s="437"/>
      <c r="J140" s="437"/>
      <c r="K140" s="437"/>
      <c r="L140" s="438"/>
      <c r="M140" s="437"/>
      <c r="N140" s="437"/>
      <c r="O140" s="437"/>
      <c r="P140" s="438"/>
      <c r="Q140" s="437"/>
      <c r="R140" s="437"/>
      <c r="S140" s="437"/>
      <c r="T140" s="438"/>
      <c r="U140" s="437"/>
      <c r="V140" s="437"/>
      <c r="W140" s="437"/>
      <c r="X140" s="438"/>
    </row>
    <row r="141" spans="2:24">
      <c r="B141" s="437"/>
      <c r="C141" s="438"/>
      <c r="D141" s="437"/>
      <c r="E141" s="437"/>
      <c r="F141" s="437"/>
      <c r="G141" s="437"/>
      <c r="H141" s="438"/>
      <c r="I141" s="437"/>
      <c r="J141" s="437"/>
      <c r="K141" s="437"/>
      <c r="L141" s="438"/>
      <c r="M141" s="437"/>
      <c r="N141" s="437"/>
      <c r="O141" s="437"/>
      <c r="P141" s="438"/>
      <c r="Q141" s="437"/>
      <c r="R141" s="437"/>
      <c r="S141" s="437"/>
      <c r="T141" s="438"/>
      <c r="U141" s="437"/>
      <c r="V141" s="437"/>
      <c r="W141" s="437"/>
      <c r="X141" s="438"/>
    </row>
    <row r="142" spans="2:24">
      <c r="B142" s="437"/>
      <c r="C142" s="438"/>
      <c r="D142" s="437"/>
      <c r="E142" s="437"/>
      <c r="F142" s="437"/>
      <c r="G142" s="437"/>
      <c r="H142" s="438"/>
      <c r="I142" s="437"/>
      <c r="J142" s="437"/>
      <c r="K142" s="437"/>
      <c r="L142" s="438"/>
      <c r="M142" s="437"/>
      <c r="N142" s="437"/>
      <c r="O142" s="437"/>
      <c r="P142" s="438"/>
      <c r="Q142" s="437"/>
      <c r="R142" s="437"/>
      <c r="S142" s="437"/>
      <c r="T142" s="438"/>
      <c r="U142" s="437"/>
      <c r="V142" s="437"/>
      <c r="W142" s="437"/>
      <c r="X142" s="438"/>
    </row>
    <row r="143" spans="2:24">
      <c r="B143" s="437"/>
      <c r="C143" s="438"/>
      <c r="D143" s="437"/>
      <c r="E143" s="437"/>
      <c r="F143" s="437"/>
      <c r="G143" s="437"/>
      <c r="H143" s="438"/>
      <c r="I143" s="437"/>
      <c r="J143" s="437"/>
      <c r="K143" s="437"/>
      <c r="L143" s="438"/>
      <c r="M143" s="437"/>
      <c r="N143" s="437"/>
      <c r="O143" s="437"/>
      <c r="P143" s="438"/>
      <c r="Q143" s="437"/>
      <c r="R143" s="437"/>
      <c r="S143" s="437"/>
      <c r="T143" s="438"/>
      <c r="U143" s="437"/>
      <c r="V143" s="437"/>
      <c r="W143" s="437"/>
      <c r="X143" s="438"/>
    </row>
    <row r="144" spans="2:24">
      <c r="B144" s="437"/>
      <c r="C144" s="438"/>
      <c r="D144" s="437"/>
      <c r="E144" s="437"/>
      <c r="F144" s="437"/>
      <c r="G144" s="437"/>
      <c r="H144" s="438"/>
      <c r="I144" s="437"/>
      <c r="J144" s="437"/>
      <c r="K144" s="437"/>
      <c r="L144" s="438"/>
      <c r="M144" s="437"/>
      <c r="N144" s="437"/>
      <c r="O144" s="437"/>
      <c r="P144" s="438"/>
      <c r="Q144" s="437"/>
      <c r="R144" s="437"/>
      <c r="S144" s="437"/>
      <c r="T144" s="438"/>
      <c r="U144" s="437"/>
      <c r="V144" s="437"/>
      <c r="W144" s="437"/>
      <c r="X144" s="438"/>
    </row>
    <row r="145" spans="2:24">
      <c r="B145" s="437"/>
      <c r="C145" s="438"/>
      <c r="D145" s="437"/>
      <c r="E145" s="437"/>
      <c r="F145" s="437"/>
      <c r="G145" s="437"/>
      <c r="H145" s="438"/>
      <c r="I145" s="437"/>
      <c r="J145" s="437"/>
      <c r="K145" s="437"/>
      <c r="L145" s="438"/>
      <c r="M145" s="437"/>
      <c r="N145" s="437"/>
      <c r="O145" s="437"/>
      <c r="P145" s="438"/>
      <c r="Q145" s="437"/>
      <c r="R145" s="437"/>
      <c r="S145" s="437"/>
      <c r="T145" s="438"/>
      <c r="U145" s="437"/>
      <c r="V145" s="437"/>
      <c r="W145" s="437"/>
      <c r="X145" s="438"/>
    </row>
    <row r="146" spans="2:24">
      <c r="B146" s="437"/>
      <c r="C146" s="438"/>
      <c r="D146" s="437"/>
      <c r="E146" s="437"/>
      <c r="F146" s="437"/>
      <c r="G146" s="437"/>
      <c r="H146" s="438"/>
      <c r="I146" s="437"/>
      <c r="J146" s="437"/>
      <c r="K146" s="437"/>
      <c r="L146" s="438"/>
      <c r="M146" s="437"/>
      <c r="N146" s="437"/>
      <c r="O146" s="437"/>
      <c r="P146" s="438"/>
      <c r="Q146" s="437"/>
      <c r="R146" s="437"/>
      <c r="S146" s="437"/>
      <c r="T146" s="438"/>
      <c r="U146" s="437"/>
      <c r="V146" s="437"/>
      <c r="W146" s="437"/>
      <c r="X146" s="438"/>
    </row>
    <row r="147" spans="2:24">
      <c r="B147" s="437"/>
      <c r="C147" s="438"/>
      <c r="D147" s="437"/>
      <c r="E147" s="437"/>
      <c r="F147" s="437"/>
      <c r="G147" s="437"/>
      <c r="H147" s="438"/>
      <c r="I147" s="437"/>
      <c r="J147" s="437"/>
      <c r="K147" s="437"/>
      <c r="L147" s="438"/>
      <c r="M147" s="437"/>
      <c r="N147" s="437"/>
      <c r="O147" s="437"/>
      <c r="P147" s="438"/>
      <c r="Q147" s="437"/>
      <c r="R147" s="437"/>
      <c r="S147" s="437"/>
      <c r="T147" s="438"/>
      <c r="U147" s="437"/>
      <c r="V147" s="437"/>
      <c r="W147" s="437"/>
      <c r="X147" s="438"/>
    </row>
    <row r="148" spans="2:24">
      <c r="B148" s="437"/>
      <c r="C148" s="438"/>
      <c r="D148" s="437"/>
      <c r="E148" s="437"/>
      <c r="F148" s="437"/>
      <c r="G148" s="437"/>
      <c r="H148" s="438"/>
      <c r="I148" s="437"/>
      <c r="J148" s="437"/>
      <c r="K148" s="437"/>
      <c r="L148" s="438"/>
      <c r="M148" s="437"/>
      <c r="N148" s="437"/>
      <c r="O148" s="437"/>
      <c r="P148" s="438"/>
      <c r="Q148" s="437"/>
      <c r="R148" s="437"/>
      <c r="S148" s="437"/>
      <c r="T148" s="438"/>
      <c r="U148" s="437"/>
      <c r="V148" s="437"/>
      <c r="W148" s="437"/>
      <c r="X148" s="438"/>
    </row>
    <row r="149" spans="2:24">
      <c r="B149" s="437"/>
      <c r="C149" s="438"/>
      <c r="D149" s="437"/>
      <c r="E149" s="437"/>
      <c r="F149" s="437"/>
      <c r="G149" s="437"/>
      <c r="H149" s="438"/>
      <c r="I149" s="437"/>
      <c r="J149" s="437"/>
      <c r="K149" s="437"/>
      <c r="L149" s="438"/>
      <c r="M149" s="437"/>
      <c r="N149" s="437"/>
      <c r="O149" s="437"/>
      <c r="P149" s="438"/>
      <c r="Q149" s="437"/>
      <c r="R149" s="437"/>
      <c r="S149" s="437"/>
      <c r="T149" s="438"/>
      <c r="U149" s="437"/>
      <c r="V149" s="437"/>
      <c r="W149" s="437"/>
      <c r="X149" s="438"/>
    </row>
    <row r="150" spans="2:24">
      <c r="B150" s="437"/>
      <c r="C150" s="438"/>
      <c r="D150" s="437"/>
      <c r="E150" s="437"/>
      <c r="F150" s="437"/>
      <c r="G150" s="437"/>
      <c r="H150" s="438"/>
      <c r="I150" s="437"/>
      <c r="J150" s="437"/>
      <c r="K150" s="437"/>
      <c r="L150" s="438"/>
      <c r="M150" s="437"/>
      <c r="N150" s="437"/>
      <c r="O150" s="437"/>
      <c r="P150" s="438"/>
      <c r="Q150" s="437"/>
      <c r="R150" s="437"/>
      <c r="S150" s="437"/>
      <c r="T150" s="438"/>
      <c r="U150" s="437"/>
      <c r="V150" s="437"/>
      <c r="W150" s="437"/>
      <c r="X150" s="438"/>
    </row>
    <row r="151" spans="2:24">
      <c r="B151" s="437"/>
      <c r="C151" s="438"/>
      <c r="D151" s="437"/>
      <c r="E151" s="437"/>
      <c r="F151" s="437"/>
      <c r="G151" s="437"/>
      <c r="H151" s="438"/>
      <c r="I151" s="437"/>
      <c r="J151" s="437"/>
      <c r="K151" s="437"/>
      <c r="L151" s="438"/>
      <c r="M151" s="437"/>
      <c r="N151" s="437"/>
      <c r="O151" s="437"/>
      <c r="P151" s="438"/>
      <c r="Q151" s="437"/>
      <c r="R151" s="437"/>
      <c r="S151" s="437"/>
      <c r="T151" s="438"/>
      <c r="U151" s="437"/>
      <c r="V151" s="437"/>
      <c r="W151" s="437"/>
      <c r="X151" s="438"/>
    </row>
    <row r="152" spans="2:24">
      <c r="B152" s="437"/>
      <c r="C152" s="438"/>
      <c r="D152" s="437"/>
      <c r="E152" s="437"/>
      <c r="F152" s="437"/>
      <c r="G152" s="437"/>
      <c r="H152" s="438"/>
      <c r="I152" s="437"/>
      <c r="J152" s="437"/>
      <c r="K152" s="437"/>
      <c r="L152" s="438"/>
      <c r="M152" s="437"/>
      <c r="N152" s="437"/>
      <c r="O152" s="437"/>
      <c r="P152" s="438"/>
      <c r="Q152" s="437"/>
      <c r="R152" s="437"/>
      <c r="S152" s="437"/>
      <c r="T152" s="438"/>
      <c r="U152" s="437"/>
      <c r="V152" s="437"/>
      <c r="W152" s="437"/>
      <c r="X152" s="438"/>
    </row>
    <row r="153" spans="2:24">
      <c r="B153" s="437"/>
      <c r="C153" s="438"/>
      <c r="D153" s="437"/>
      <c r="E153" s="437"/>
      <c r="F153" s="437"/>
      <c r="G153" s="437"/>
      <c r="H153" s="438"/>
      <c r="I153" s="437"/>
      <c r="J153" s="437"/>
      <c r="K153" s="437"/>
      <c r="L153" s="438"/>
      <c r="M153" s="437"/>
      <c r="N153" s="437"/>
      <c r="O153" s="437"/>
      <c r="P153" s="438"/>
      <c r="Q153" s="437"/>
      <c r="R153" s="437"/>
      <c r="S153" s="437"/>
      <c r="T153" s="438"/>
      <c r="U153" s="437"/>
      <c r="V153" s="437"/>
      <c r="W153" s="437"/>
      <c r="X153" s="438"/>
    </row>
    <row r="154" spans="2:24">
      <c r="B154" s="437"/>
      <c r="C154" s="438"/>
      <c r="D154" s="437"/>
      <c r="E154" s="437"/>
      <c r="F154" s="437"/>
      <c r="G154" s="437"/>
      <c r="H154" s="438"/>
      <c r="I154" s="437"/>
      <c r="J154" s="437"/>
      <c r="K154" s="437"/>
      <c r="L154" s="438"/>
      <c r="M154" s="437"/>
      <c r="N154" s="437"/>
      <c r="O154" s="437"/>
      <c r="P154" s="438"/>
      <c r="Q154" s="437"/>
      <c r="R154" s="437"/>
      <c r="S154" s="437"/>
      <c r="T154" s="438"/>
      <c r="U154" s="437"/>
      <c r="V154" s="437"/>
      <c r="W154" s="437"/>
      <c r="X154" s="438"/>
    </row>
    <row r="155" spans="2:24">
      <c r="B155" s="437"/>
      <c r="C155" s="438"/>
      <c r="D155" s="437"/>
      <c r="E155" s="437"/>
      <c r="F155" s="437"/>
      <c r="G155" s="437"/>
      <c r="H155" s="438"/>
      <c r="I155" s="437"/>
      <c r="J155" s="437"/>
      <c r="K155" s="437"/>
      <c r="L155" s="438"/>
      <c r="M155" s="437"/>
      <c r="N155" s="437"/>
      <c r="O155" s="437"/>
      <c r="P155" s="438"/>
      <c r="Q155" s="437"/>
      <c r="R155" s="437"/>
      <c r="S155" s="437"/>
      <c r="T155" s="438"/>
      <c r="U155" s="437"/>
      <c r="V155" s="437"/>
      <c r="W155" s="437"/>
      <c r="X155" s="438"/>
    </row>
    <row r="156" spans="2:24">
      <c r="B156" s="437"/>
      <c r="C156" s="438"/>
      <c r="D156" s="437"/>
      <c r="E156" s="437"/>
      <c r="F156" s="437"/>
      <c r="G156" s="437"/>
      <c r="H156" s="438"/>
      <c r="I156" s="437"/>
      <c r="J156" s="437"/>
      <c r="K156" s="437"/>
      <c r="L156" s="438"/>
      <c r="M156" s="437"/>
      <c r="N156" s="437"/>
      <c r="O156" s="437"/>
      <c r="P156" s="438"/>
      <c r="Q156" s="437"/>
      <c r="R156" s="437"/>
      <c r="S156" s="437"/>
      <c r="T156" s="438"/>
      <c r="U156" s="437"/>
      <c r="V156" s="437"/>
      <c r="W156" s="437"/>
      <c r="X156" s="438"/>
    </row>
    <row r="157" spans="2:24">
      <c r="B157" s="437"/>
      <c r="C157" s="438"/>
      <c r="D157" s="437"/>
      <c r="E157" s="437"/>
      <c r="F157" s="437"/>
      <c r="G157" s="437"/>
      <c r="H157" s="438"/>
      <c r="I157" s="437"/>
      <c r="J157" s="437"/>
      <c r="K157" s="437"/>
      <c r="L157" s="438"/>
      <c r="M157" s="437"/>
      <c r="N157" s="437"/>
      <c r="O157" s="437"/>
      <c r="P157" s="438"/>
      <c r="Q157" s="437"/>
      <c r="R157" s="437"/>
      <c r="S157" s="437"/>
      <c r="T157" s="438"/>
      <c r="U157" s="437"/>
      <c r="V157" s="437"/>
      <c r="W157" s="437"/>
      <c r="X157" s="438"/>
    </row>
    <row r="158" spans="2:24">
      <c r="B158" s="437"/>
      <c r="C158" s="438"/>
      <c r="D158" s="437"/>
      <c r="E158" s="437"/>
      <c r="F158" s="437"/>
      <c r="G158" s="437"/>
      <c r="H158" s="438"/>
      <c r="I158" s="437"/>
      <c r="J158" s="437"/>
      <c r="K158" s="437"/>
      <c r="L158" s="438"/>
      <c r="M158" s="437"/>
      <c r="N158" s="437"/>
      <c r="O158" s="437"/>
      <c r="P158" s="438"/>
      <c r="Q158" s="437"/>
      <c r="R158" s="437"/>
      <c r="S158" s="437"/>
      <c r="T158" s="438"/>
      <c r="U158" s="437"/>
      <c r="V158" s="437"/>
      <c r="W158" s="437"/>
      <c r="X158" s="438"/>
    </row>
    <row r="159" spans="2:24">
      <c r="B159" s="437"/>
      <c r="C159" s="438"/>
      <c r="D159" s="437"/>
      <c r="E159" s="437"/>
      <c r="F159" s="437"/>
      <c r="G159" s="437"/>
      <c r="H159" s="438"/>
      <c r="I159" s="437"/>
      <c r="J159" s="437"/>
      <c r="K159" s="437"/>
      <c r="L159" s="438"/>
      <c r="M159" s="437"/>
      <c r="N159" s="437"/>
      <c r="O159" s="437"/>
      <c r="P159" s="438"/>
      <c r="Q159" s="437"/>
      <c r="R159" s="437"/>
      <c r="S159" s="437"/>
      <c r="T159" s="438"/>
      <c r="U159" s="437"/>
      <c r="V159" s="437"/>
      <c r="W159" s="437"/>
      <c r="X159" s="438"/>
    </row>
    <row r="160" spans="2:24">
      <c r="B160" s="437"/>
      <c r="C160" s="438"/>
      <c r="D160" s="437"/>
      <c r="E160" s="437"/>
      <c r="F160" s="437"/>
      <c r="G160" s="437"/>
      <c r="H160" s="438"/>
      <c r="I160" s="437"/>
      <c r="J160" s="437"/>
      <c r="K160" s="437"/>
      <c r="L160" s="438"/>
      <c r="M160" s="437"/>
      <c r="N160" s="437"/>
      <c r="O160" s="437"/>
      <c r="P160" s="438"/>
      <c r="Q160" s="437"/>
      <c r="R160" s="437"/>
      <c r="S160" s="437"/>
      <c r="T160" s="438"/>
      <c r="U160" s="437"/>
      <c r="V160" s="437"/>
      <c r="W160" s="437"/>
      <c r="X160" s="438"/>
    </row>
    <row r="161" spans="2:24">
      <c r="B161" s="437"/>
      <c r="C161" s="438"/>
      <c r="D161" s="437"/>
      <c r="E161" s="437"/>
      <c r="F161" s="437"/>
      <c r="G161" s="437"/>
      <c r="H161" s="438"/>
      <c r="I161" s="437"/>
      <c r="J161" s="437"/>
      <c r="K161" s="437"/>
      <c r="L161" s="438"/>
      <c r="M161" s="437"/>
      <c r="N161" s="437"/>
      <c r="O161" s="437"/>
      <c r="P161" s="438"/>
      <c r="Q161" s="437"/>
      <c r="R161" s="437"/>
      <c r="S161" s="437"/>
      <c r="T161" s="438"/>
      <c r="U161" s="437"/>
      <c r="V161" s="437"/>
      <c r="W161" s="437"/>
      <c r="X161" s="438"/>
    </row>
    <row r="162" spans="2:24">
      <c r="B162" s="437"/>
      <c r="C162" s="438"/>
      <c r="D162" s="437"/>
      <c r="E162" s="437"/>
      <c r="F162" s="437"/>
      <c r="G162" s="437"/>
      <c r="H162" s="438"/>
      <c r="I162" s="437"/>
      <c r="J162" s="437"/>
      <c r="K162" s="437"/>
      <c r="L162" s="438"/>
      <c r="M162" s="437"/>
      <c r="N162" s="437"/>
      <c r="O162" s="437"/>
      <c r="P162" s="438"/>
      <c r="Q162" s="437"/>
      <c r="R162" s="437"/>
      <c r="S162" s="437"/>
      <c r="T162" s="438"/>
      <c r="U162" s="437"/>
      <c r="V162" s="437"/>
      <c r="W162" s="437"/>
      <c r="X162" s="438"/>
    </row>
    <row r="163" spans="2:24">
      <c r="B163" s="437"/>
      <c r="C163" s="438"/>
      <c r="D163" s="437"/>
      <c r="E163" s="437"/>
      <c r="F163" s="437"/>
      <c r="G163" s="437"/>
      <c r="H163" s="438"/>
      <c r="I163" s="437"/>
      <c r="J163" s="437"/>
      <c r="K163" s="437"/>
      <c r="L163" s="438"/>
      <c r="M163" s="437"/>
      <c r="N163" s="437"/>
      <c r="O163" s="437"/>
      <c r="P163" s="438"/>
      <c r="Q163" s="437"/>
      <c r="R163" s="437"/>
      <c r="S163" s="437"/>
      <c r="T163" s="438"/>
      <c r="U163" s="437"/>
      <c r="V163" s="437"/>
      <c r="W163" s="437"/>
      <c r="X163" s="438"/>
    </row>
    <row r="164" spans="2:24">
      <c r="B164" s="437"/>
      <c r="C164" s="438"/>
      <c r="D164" s="437"/>
      <c r="E164" s="437"/>
      <c r="F164" s="437"/>
      <c r="G164" s="437"/>
      <c r="H164" s="438"/>
      <c r="I164" s="437"/>
      <c r="J164" s="437"/>
      <c r="K164" s="437"/>
      <c r="L164" s="438"/>
      <c r="M164" s="437"/>
      <c r="N164" s="437"/>
      <c r="O164" s="437"/>
      <c r="P164" s="438"/>
      <c r="Q164" s="437"/>
      <c r="R164" s="437"/>
      <c r="S164" s="437"/>
      <c r="T164" s="438"/>
      <c r="U164" s="437"/>
      <c r="V164" s="437"/>
      <c r="W164" s="437"/>
      <c r="X164" s="438"/>
    </row>
    <row r="165" spans="2:24">
      <c r="B165" s="437"/>
      <c r="C165" s="438"/>
      <c r="D165" s="437"/>
      <c r="E165" s="437"/>
      <c r="F165" s="437"/>
      <c r="G165" s="437"/>
      <c r="H165" s="438"/>
      <c r="I165" s="437"/>
      <c r="J165" s="437"/>
      <c r="K165" s="437"/>
      <c r="L165" s="438"/>
      <c r="M165" s="437"/>
      <c r="N165" s="437"/>
      <c r="O165" s="437"/>
      <c r="P165" s="438"/>
      <c r="Q165" s="437"/>
      <c r="R165" s="437"/>
      <c r="S165" s="437"/>
      <c r="T165" s="438"/>
      <c r="U165" s="437"/>
      <c r="V165" s="437"/>
      <c r="W165" s="437"/>
      <c r="X165" s="438"/>
    </row>
    <row r="166" spans="2:24">
      <c r="B166" s="437"/>
      <c r="C166" s="438"/>
      <c r="D166" s="437"/>
      <c r="E166" s="437"/>
      <c r="F166" s="437"/>
      <c r="G166" s="437"/>
      <c r="H166" s="438"/>
      <c r="I166" s="437"/>
      <c r="J166" s="437"/>
      <c r="K166" s="437"/>
      <c r="L166" s="438"/>
      <c r="M166" s="437"/>
      <c r="N166" s="437"/>
      <c r="O166" s="437"/>
      <c r="P166" s="438"/>
      <c r="Q166" s="437"/>
      <c r="R166" s="437"/>
      <c r="S166" s="437"/>
      <c r="T166" s="438"/>
      <c r="U166" s="437"/>
      <c r="V166" s="437"/>
      <c r="W166" s="437"/>
      <c r="X166" s="438"/>
    </row>
    <row r="167" spans="2:24">
      <c r="B167" s="437"/>
      <c r="C167" s="438"/>
      <c r="D167" s="437"/>
      <c r="E167" s="437"/>
      <c r="F167" s="437"/>
      <c r="G167" s="437"/>
      <c r="H167" s="438"/>
      <c r="I167" s="437"/>
      <c r="J167" s="437"/>
      <c r="K167" s="437"/>
      <c r="L167" s="438"/>
      <c r="M167" s="437"/>
      <c r="N167" s="437"/>
      <c r="O167" s="437"/>
      <c r="P167" s="438"/>
      <c r="Q167" s="437"/>
      <c r="R167" s="437"/>
      <c r="S167" s="437"/>
      <c r="T167" s="438"/>
      <c r="U167" s="437"/>
      <c r="V167" s="437"/>
      <c r="W167" s="437"/>
      <c r="X167" s="438"/>
    </row>
    <row r="168" spans="2:24">
      <c r="B168" s="437"/>
      <c r="C168" s="438"/>
      <c r="D168" s="437"/>
      <c r="E168" s="437"/>
      <c r="F168" s="437"/>
      <c r="G168" s="437"/>
      <c r="H168" s="438"/>
      <c r="I168" s="437"/>
      <c r="J168" s="437"/>
      <c r="K168" s="437"/>
      <c r="L168" s="438"/>
      <c r="M168" s="437"/>
      <c r="N168" s="437"/>
      <c r="O168" s="437"/>
      <c r="P168" s="438"/>
      <c r="Q168" s="437"/>
      <c r="R168" s="437"/>
      <c r="S168" s="437"/>
      <c r="T168" s="438"/>
      <c r="U168" s="437"/>
      <c r="V168" s="437"/>
      <c r="W168" s="437"/>
      <c r="X168" s="438"/>
    </row>
    <row r="169" spans="2:24">
      <c r="B169" s="437"/>
      <c r="C169" s="438"/>
      <c r="D169" s="437"/>
      <c r="E169" s="437"/>
      <c r="F169" s="437"/>
      <c r="G169" s="437"/>
      <c r="H169" s="438"/>
      <c r="I169" s="437"/>
      <c r="J169" s="437"/>
      <c r="K169" s="437"/>
      <c r="L169" s="438"/>
      <c r="M169" s="437"/>
      <c r="N169" s="437"/>
      <c r="O169" s="437"/>
      <c r="P169" s="438"/>
      <c r="Q169" s="437"/>
      <c r="R169" s="437"/>
      <c r="S169" s="437"/>
      <c r="T169" s="438"/>
      <c r="U169" s="437"/>
      <c r="V169" s="437"/>
      <c r="W169" s="437"/>
      <c r="X169" s="438"/>
    </row>
    <row r="170" spans="2:24">
      <c r="B170" s="437"/>
      <c r="C170" s="438"/>
      <c r="D170" s="437"/>
      <c r="E170" s="437"/>
      <c r="F170" s="437"/>
      <c r="G170" s="437"/>
      <c r="H170" s="438"/>
      <c r="I170" s="437"/>
      <c r="J170" s="437"/>
      <c r="K170" s="437"/>
      <c r="L170" s="438"/>
      <c r="M170" s="437"/>
      <c r="N170" s="437"/>
      <c r="O170" s="437"/>
      <c r="P170" s="438"/>
      <c r="Q170" s="437"/>
      <c r="R170" s="437"/>
      <c r="S170" s="437"/>
      <c r="T170" s="438"/>
      <c r="U170" s="437"/>
      <c r="V170" s="437"/>
      <c r="W170" s="437"/>
      <c r="X170" s="438"/>
    </row>
    <row r="171" spans="2:24">
      <c r="B171" s="437"/>
      <c r="C171" s="438"/>
      <c r="D171" s="437"/>
      <c r="E171" s="437"/>
      <c r="F171" s="437"/>
      <c r="G171" s="437"/>
      <c r="H171" s="438"/>
      <c r="I171" s="437"/>
      <c r="J171" s="437"/>
      <c r="K171" s="437"/>
      <c r="L171" s="438"/>
      <c r="M171" s="437"/>
      <c r="N171" s="437"/>
      <c r="O171" s="437"/>
      <c r="P171" s="438"/>
      <c r="Q171" s="437"/>
      <c r="R171" s="437"/>
      <c r="S171" s="437"/>
      <c r="T171" s="438"/>
      <c r="U171" s="437"/>
      <c r="V171" s="437"/>
      <c r="W171" s="437"/>
      <c r="X171" s="438"/>
    </row>
    <row r="172" spans="2:24">
      <c r="B172" s="437"/>
      <c r="C172" s="438"/>
      <c r="D172" s="437"/>
      <c r="E172" s="437"/>
      <c r="F172" s="437"/>
      <c r="G172" s="437"/>
      <c r="H172" s="438"/>
      <c r="I172" s="437"/>
      <c r="J172" s="437"/>
      <c r="K172" s="437"/>
      <c r="L172" s="438"/>
      <c r="M172" s="437"/>
      <c r="N172" s="437"/>
      <c r="O172" s="437"/>
      <c r="P172" s="438"/>
      <c r="Q172" s="437"/>
      <c r="R172" s="437"/>
      <c r="S172" s="437"/>
      <c r="T172" s="438"/>
      <c r="U172" s="437"/>
      <c r="V172" s="437"/>
      <c r="W172" s="437"/>
      <c r="X172" s="438"/>
    </row>
    <row r="173" spans="2:24">
      <c r="B173" s="437"/>
      <c r="C173" s="438"/>
      <c r="D173" s="437"/>
      <c r="E173" s="437"/>
      <c r="F173" s="437"/>
      <c r="G173" s="437"/>
      <c r="H173" s="438"/>
      <c r="I173" s="437"/>
      <c r="J173" s="437"/>
      <c r="K173" s="437"/>
      <c r="L173" s="438"/>
      <c r="M173" s="437"/>
      <c r="N173" s="437"/>
      <c r="O173" s="437"/>
      <c r="P173" s="438"/>
      <c r="Q173" s="437"/>
      <c r="R173" s="437"/>
      <c r="S173" s="437"/>
      <c r="T173" s="438"/>
      <c r="U173" s="437"/>
      <c r="V173" s="437"/>
      <c r="W173" s="437"/>
      <c r="X173" s="438"/>
    </row>
    <row r="174" spans="2:24">
      <c r="B174" s="437"/>
      <c r="C174" s="438"/>
      <c r="D174" s="437"/>
      <c r="E174" s="437"/>
      <c r="F174" s="437"/>
      <c r="G174" s="437"/>
      <c r="H174" s="438"/>
      <c r="I174" s="437"/>
      <c r="J174" s="437"/>
      <c r="K174" s="437"/>
      <c r="L174" s="438"/>
      <c r="M174" s="437"/>
      <c r="N174" s="437"/>
      <c r="O174" s="437"/>
      <c r="P174" s="438"/>
      <c r="Q174" s="437"/>
      <c r="R174" s="437"/>
      <c r="S174" s="437"/>
      <c r="T174" s="438"/>
      <c r="U174" s="437"/>
      <c r="V174" s="437"/>
      <c r="W174" s="437"/>
      <c r="X174" s="438"/>
    </row>
    <row r="175" spans="2:24">
      <c r="B175" s="437"/>
      <c r="C175" s="438"/>
      <c r="D175" s="437"/>
      <c r="E175" s="437"/>
      <c r="F175" s="437"/>
      <c r="G175" s="437"/>
      <c r="H175" s="438"/>
      <c r="I175" s="437"/>
      <c r="J175" s="437"/>
      <c r="K175" s="437"/>
      <c r="L175" s="438"/>
      <c r="M175" s="437"/>
      <c r="N175" s="437"/>
      <c r="O175" s="437"/>
      <c r="P175" s="438"/>
      <c r="Q175" s="437"/>
      <c r="R175" s="437"/>
      <c r="S175" s="437"/>
      <c r="T175" s="438"/>
      <c r="U175" s="437"/>
      <c r="V175" s="437"/>
      <c r="W175" s="437"/>
      <c r="X175" s="438"/>
    </row>
    <row r="176" spans="2:24">
      <c r="B176" s="437"/>
      <c r="C176" s="438"/>
      <c r="D176" s="437"/>
      <c r="E176" s="437"/>
      <c r="F176" s="437"/>
      <c r="G176" s="437"/>
      <c r="H176" s="438"/>
      <c r="I176" s="437"/>
      <c r="J176" s="437"/>
      <c r="K176" s="437"/>
      <c r="L176" s="438"/>
      <c r="M176" s="437"/>
      <c r="N176" s="437"/>
      <c r="O176" s="437"/>
      <c r="P176" s="438"/>
      <c r="Q176" s="437"/>
      <c r="R176" s="437"/>
      <c r="S176" s="437"/>
      <c r="T176" s="438"/>
      <c r="U176" s="437"/>
      <c r="V176" s="437"/>
      <c r="W176" s="437"/>
      <c r="X176" s="438"/>
    </row>
    <row r="177" spans="2:24">
      <c r="B177" s="437"/>
      <c r="C177" s="438"/>
      <c r="D177" s="437"/>
      <c r="E177" s="437"/>
      <c r="F177" s="437"/>
      <c r="G177" s="437"/>
      <c r="H177" s="438"/>
      <c r="I177" s="437"/>
      <c r="J177" s="437"/>
      <c r="K177" s="437"/>
      <c r="L177" s="438"/>
      <c r="M177" s="437"/>
      <c r="N177" s="437"/>
      <c r="O177" s="437"/>
      <c r="P177" s="438"/>
      <c r="Q177" s="437"/>
      <c r="R177" s="437"/>
      <c r="S177" s="437"/>
      <c r="T177" s="438"/>
      <c r="U177" s="437"/>
      <c r="V177" s="437"/>
      <c r="W177" s="437"/>
      <c r="X177" s="438"/>
    </row>
    <row r="178" spans="2:24">
      <c r="B178" s="437"/>
      <c r="C178" s="438"/>
      <c r="D178" s="437"/>
      <c r="E178" s="437"/>
      <c r="F178" s="437"/>
      <c r="G178" s="437"/>
      <c r="H178" s="438"/>
      <c r="I178" s="437"/>
      <c r="J178" s="437"/>
      <c r="K178" s="437"/>
      <c r="L178" s="438"/>
      <c r="M178" s="437"/>
      <c r="N178" s="437"/>
      <c r="O178" s="437"/>
      <c r="P178" s="438"/>
      <c r="Q178" s="437"/>
      <c r="R178" s="437"/>
      <c r="S178" s="437"/>
      <c r="T178" s="438"/>
      <c r="U178" s="437"/>
      <c r="V178" s="437"/>
      <c r="W178" s="437"/>
      <c r="X178" s="438"/>
    </row>
    <row r="179" spans="2:24">
      <c r="B179" s="437"/>
      <c r="C179" s="438"/>
      <c r="D179" s="437"/>
      <c r="E179" s="437"/>
      <c r="F179" s="437"/>
      <c r="G179" s="437"/>
      <c r="H179" s="438"/>
      <c r="I179" s="437"/>
      <c r="J179" s="437"/>
      <c r="K179" s="437"/>
      <c r="L179" s="438"/>
      <c r="M179" s="437"/>
      <c r="N179" s="437"/>
      <c r="O179" s="437"/>
      <c r="P179" s="438"/>
      <c r="Q179" s="437"/>
      <c r="R179" s="437"/>
      <c r="S179" s="437"/>
      <c r="T179" s="438"/>
      <c r="U179" s="437"/>
      <c r="V179" s="437"/>
      <c r="W179" s="437"/>
      <c r="X179" s="438"/>
    </row>
    <row r="180" spans="2:24">
      <c r="B180" s="437"/>
      <c r="C180" s="438"/>
      <c r="D180" s="437"/>
      <c r="E180" s="437"/>
      <c r="F180" s="437"/>
      <c r="G180" s="437"/>
      <c r="H180" s="438"/>
      <c r="I180" s="437"/>
      <c r="J180" s="437"/>
      <c r="K180" s="437"/>
      <c r="L180" s="438"/>
      <c r="M180" s="437"/>
      <c r="N180" s="437"/>
      <c r="O180" s="437"/>
      <c r="P180" s="438"/>
      <c r="Q180" s="437"/>
      <c r="R180" s="437"/>
      <c r="S180" s="437"/>
      <c r="T180" s="438"/>
      <c r="U180" s="437"/>
      <c r="V180" s="437"/>
      <c r="W180" s="437"/>
      <c r="X180" s="438"/>
    </row>
    <row r="181" spans="2:24">
      <c r="B181" s="437"/>
      <c r="C181" s="438"/>
      <c r="D181" s="437"/>
      <c r="E181" s="437"/>
      <c r="F181" s="437"/>
      <c r="G181" s="437"/>
      <c r="H181" s="438"/>
      <c r="I181" s="437"/>
      <c r="J181" s="437"/>
      <c r="K181" s="437"/>
      <c r="L181" s="438"/>
      <c r="M181" s="437"/>
      <c r="N181" s="437"/>
      <c r="O181" s="437"/>
      <c r="P181" s="438"/>
      <c r="Q181" s="437"/>
      <c r="R181" s="437"/>
      <c r="S181" s="437"/>
      <c r="T181" s="438"/>
      <c r="U181" s="437"/>
      <c r="V181" s="437"/>
      <c r="W181" s="437"/>
      <c r="X181" s="438"/>
    </row>
    <row r="182" spans="2:24">
      <c r="B182" s="437"/>
      <c r="C182" s="438"/>
      <c r="D182" s="437"/>
      <c r="E182" s="437"/>
      <c r="F182" s="437"/>
      <c r="G182" s="437"/>
      <c r="H182" s="438"/>
      <c r="I182" s="437"/>
      <c r="J182" s="437"/>
      <c r="K182" s="437"/>
      <c r="L182" s="438"/>
      <c r="M182" s="437"/>
      <c r="N182" s="437"/>
      <c r="O182" s="437"/>
      <c r="P182" s="438"/>
      <c r="Q182" s="437"/>
      <c r="R182" s="437"/>
      <c r="S182" s="437"/>
      <c r="T182" s="438"/>
      <c r="U182" s="437"/>
      <c r="V182" s="437"/>
      <c r="W182" s="437"/>
      <c r="X182" s="438"/>
    </row>
    <row r="183" spans="2:24">
      <c r="B183" s="437"/>
      <c r="C183" s="438"/>
      <c r="D183" s="437"/>
      <c r="E183" s="437"/>
      <c r="F183" s="437"/>
      <c r="G183" s="437"/>
      <c r="H183" s="438"/>
      <c r="I183" s="437"/>
      <c r="J183" s="437"/>
      <c r="K183" s="437"/>
      <c r="L183" s="438"/>
      <c r="M183" s="437"/>
      <c r="N183" s="437"/>
      <c r="O183" s="437"/>
      <c r="P183" s="438"/>
      <c r="Q183" s="437"/>
      <c r="R183" s="437"/>
      <c r="S183" s="437"/>
      <c r="T183" s="438"/>
      <c r="U183" s="437"/>
      <c r="V183" s="437"/>
      <c r="W183" s="437"/>
      <c r="X183" s="438"/>
    </row>
    <row r="184" spans="2:24">
      <c r="B184" s="437"/>
      <c r="C184" s="438"/>
      <c r="D184" s="437"/>
      <c r="E184" s="437"/>
      <c r="F184" s="437"/>
      <c r="G184" s="437"/>
      <c r="H184" s="438"/>
      <c r="I184" s="437"/>
      <c r="J184" s="437"/>
      <c r="K184" s="437"/>
      <c r="L184" s="438"/>
      <c r="M184" s="437"/>
      <c r="N184" s="437"/>
      <c r="O184" s="437"/>
      <c r="P184" s="438"/>
      <c r="Q184" s="437"/>
      <c r="R184" s="437"/>
      <c r="S184" s="437"/>
      <c r="T184" s="438"/>
      <c r="U184" s="437"/>
      <c r="V184" s="437"/>
      <c r="W184" s="437"/>
      <c r="X184" s="438"/>
    </row>
    <row r="185" spans="2:24">
      <c r="B185" s="437"/>
      <c r="C185" s="438"/>
      <c r="D185" s="437"/>
      <c r="E185" s="437"/>
      <c r="F185" s="437"/>
      <c r="G185" s="437"/>
      <c r="H185" s="438"/>
      <c r="I185" s="437"/>
      <c r="J185" s="437"/>
      <c r="K185" s="437"/>
      <c r="L185" s="438"/>
      <c r="M185" s="437"/>
      <c r="N185" s="437"/>
      <c r="O185" s="437"/>
      <c r="P185" s="438"/>
      <c r="Q185" s="437"/>
      <c r="R185" s="437"/>
      <c r="S185" s="437"/>
      <c r="T185" s="438"/>
      <c r="U185" s="437"/>
      <c r="V185" s="437"/>
      <c r="W185" s="437"/>
      <c r="X185" s="438"/>
    </row>
    <row r="186" spans="2:24">
      <c r="B186" s="437"/>
      <c r="C186" s="438"/>
      <c r="D186" s="437"/>
      <c r="E186" s="437"/>
      <c r="F186" s="437"/>
      <c r="G186" s="437"/>
      <c r="H186" s="438"/>
      <c r="I186" s="437"/>
      <c r="J186" s="437"/>
      <c r="K186" s="437"/>
      <c r="L186" s="438"/>
      <c r="M186" s="437"/>
      <c r="N186" s="437"/>
      <c r="O186" s="437"/>
      <c r="P186" s="438"/>
      <c r="Q186" s="437"/>
      <c r="R186" s="437"/>
      <c r="S186" s="437"/>
      <c r="T186" s="438"/>
      <c r="U186" s="437"/>
      <c r="V186" s="437"/>
      <c r="W186" s="437"/>
      <c r="X186" s="438"/>
    </row>
    <row r="187" spans="2:24">
      <c r="B187" s="437"/>
      <c r="C187" s="438"/>
      <c r="D187" s="437"/>
      <c r="E187" s="437"/>
      <c r="F187" s="437"/>
      <c r="G187" s="437"/>
      <c r="H187" s="438"/>
      <c r="I187" s="437"/>
      <c r="J187" s="437"/>
      <c r="K187" s="437"/>
      <c r="L187" s="438"/>
      <c r="M187" s="437"/>
      <c r="N187" s="437"/>
      <c r="O187" s="437"/>
      <c r="P187" s="438"/>
      <c r="Q187" s="437"/>
      <c r="R187" s="437"/>
      <c r="S187" s="437"/>
      <c r="T187" s="438"/>
      <c r="U187" s="437"/>
      <c r="V187" s="437"/>
      <c r="W187" s="437"/>
      <c r="X187" s="438"/>
    </row>
    <row r="188" spans="2:24">
      <c r="B188" s="437"/>
      <c r="C188" s="438"/>
      <c r="D188" s="437"/>
      <c r="E188" s="437"/>
      <c r="F188" s="437"/>
      <c r="G188" s="437"/>
      <c r="H188" s="438"/>
      <c r="I188" s="437"/>
      <c r="J188" s="437"/>
      <c r="K188" s="437"/>
      <c r="L188" s="438"/>
      <c r="M188" s="437"/>
      <c r="N188" s="437"/>
      <c r="O188" s="437"/>
      <c r="P188" s="438"/>
      <c r="Q188" s="437"/>
      <c r="R188" s="437"/>
      <c r="S188" s="437"/>
      <c r="T188" s="438"/>
      <c r="U188" s="437"/>
      <c r="V188" s="437"/>
      <c r="W188" s="437"/>
      <c r="X188" s="438"/>
    </row>
    <row r="189" spans="2:24">
      <c r="B189" s="437"/>
      <c r="C189" s="438"/>
      <c r="D189" s="437"/>
      <c r="E189" s="437"/>
      <c r="F189" s="437"/>
      <c r="G189" s="437"/>
      <c r="H189" s="438"/>
      <c r="I189" s="437"/>
      <c r="J189" s="437"/>
      <c r="K189" s="437"/>
      <c r="L189" s="438"/>
      <c r="M189" s="437"/>
      <c r="N189" s="437"/>
      <c r="O189" s="437"/>
      <c r="P189" s="438"/>
      <c r="Q189" s="437"/>
      <c r="R189" s="437"/>
      <c r="S189" s="437"/>
      <c r="T189" s="438"/>
      <c r="U189" s="437"/>
      <c r="V189" s="437"/>
      <c r="W189" s="437"/>
      <c r="X189" s="438"/>
    </row>
    <row r="190" spans="2:24">
      <c r="B190" s="437"/>
      <c r="C190" s="438"/>
      <c r="D190" s="437"/>
      <c r="E190" s="437"/>
      <c r="F190" s="437"/>
      <c r="G190" s="437"/>
      <c r="H190" s="438"/>
      <c r="I190" s="437"/>
      <c r="J190" s="437"/>
      <c r="K190" s="437"/>
      <c r="L190" s="438"/>
      <c r="M190" s="437"/>
      <c r="N190" s="437"/>
      <c r="O190" s="437"/>
      <c r="P190" s="438"/>
      <c r="Q190" s="437"/>
      <c r="R190" s="437"/>
      <c r="S190" s="437"/>
      <c r="T190" s="438"/>
      <c r="U190" s="437"/>
      <c r="V190" s="437"/>
      <c r="W190" s="437"/>
      <c r="X190" s="438"/>
    </row>
    <row r="191" spans="2:24">
      <c r="B191" s="437"/>
      <c r="C191" s="438"/>
      <c r="D191" s="437"/>
      <c r="E191" s="437"/>
      <c r="F191" s="437"/>
      <c r="G191" s="437"/>
      <c r="H191" s="438"/>
      <c r="I191" s="437"/>
      <c r="J191" s="437"/>
      <c r="K191" s="437"/>
      <c r="L191" s="438"/>
      <c r="M191" s="437"/>
      <c r="N191" s="437"/>
      <c r="O191" s="437"/>
      <c r="P191" s="438"/>
      <c r="Q191" s="437"/>
      <c r="R191" s="437"/>
      <c r="S191" s="437"/>
      <c r="T191" s="438"/>
      <c r="U191" s="437"/>
      <c r="V191" s="437"/>
      <c r="W191" s="437"/>
      <c r="X191" s="438"/>
    </row>
    <row r="192" spans="2:24">
      <c r="B192" s="437"/>
      <c r="C192" s="438"/>
      <c r="D192" s="437"/>
      <c r="E192" s="437"/>
      <c r="F192" s="437"/>
      <c r="G192" s="437"/>
      <c r="H192" s="438"/>
      <c r="I192" s="437"/>
      <c r="J192" s="437"/>
      <c r="K192" s="437"/>
      <c r="L192" s="438"/>
      <c r="M192" s="437"/>
      <c r="N192" s="437"/>
      <c r="O192" s="437"/>
      <c r="P192" s="438"/>
      <c r="Q192" s="437"/>
      <c r="R192" s="437"/>
      <c r="S192" s="437"/>
      <c r="T192" s="438"/>
      <c r="U192" s="437"/>
      <c r="V192" s="437"/>
      <c r="W192" s="437"/>
      <c r="X192" s="438"/>
    </row>
    <row r="193" spans="2:24">
      <c r="B193" s="437"/>
      <c r="C193" s="438"/>
      <c r="D193" s="437"/>
      <c r="E193" s="437"/>
      <c r="F193" s="437"/>
      <c r="G193" s="437"/>
      <c r="H193" s="438"/>
      <c r="I193" s="437"/>
      <c r="J193" s="437"/>
      <c r="K193" s="437"/>
      <c r="L193" s="438"/>
      <c r="M193" s="437"/>
      <c r="N193" s="437"/>
      <c r="O193" s="437"/>
      <c r="P193" s="438"/>
      <c r="Q193" s="437"/>
      <c r="R193" s="437"/>
      <c r="S193" s="437"/>
      <c r="T193" s="438"/>
      <c r="U193" s="437"/>
      <c r="V193" s="437"/>
      <c r="W193" s="437"/>
      <c r="X193" s="438"/>
    </row>
    <row r="194" spans="2:24">
      <c r="B194" s="437"/>
      <c r="C194" s="438"/>
      <c r="D194" s="437"/>
      <c r="E194" s="437"/>
      <c r="F194" s="437"/>
      <c r="G194" s="437"/>
      <c r="H194" s="438"/>
      <c r="I194" s="437"/>
      <c r="J194" s="437"/>
      <c r="K194" s="437"/>
      <c r="L194" s="438"/>
      <c r="M194" s="437"/>
      <c r="N194" s="437"/>
      <c r="O194" s="437"/>
      <c r="P194" s="438"/>
      <c r="Q194" s="437"/>
      <c r="R194" s="437"/>
      <c r="S194" s="437"/>
      <c r="T194" s="438"/>
      <c r="U194" s="437"/>
      <c r="V194" s="437"/>
      <c r="W194" s="437"/>
      <c r="X194" s="438"/>
    </row>
    <row r="195" spans="2:24">
      <c r="B195" s="437"/>
      <c r="C195" s="438"/>
      <c r="D195" s="437"/>
      <c r="E195" s="437"/>
      <c r="F195" s="437"/>
      <c r="G195" s="437"/>
      <c r="H195" s="438"/>
      <c r="I195" s="437"/>
      <c r="J195" s="437"/>
      <c r="K195" s="437"/>
      <c r="L195" s="438"/>
      <c r="M195" s="437"/>
      <c r="N195" s="437"/>
      <c r="O195" s="437"/>
      <c r="P195" s="438"/>
      <c r="Q195" s="437"/>
      <c r="R195" s="437"/>
      <c r="S195" s="437"/>
      <c r="T195" s="438"/>
      <c r="U195" s="437"/>
      <c r="V195" s="437"/>
      <c r="W195" s="437"/>
      <c r="X195" s="438"/>
    </row>
    <row r="196" spans="2:24">
      <c r="B196" s="437"/>
      <c r="C196" s="438"/>
      <c r="D196" s="437"/>
      <c r="E196" s="437"/>
      <c r="F196" s="437"/>
      <c r="G196" s="437"/>
      <c r="H196" s="438"/>
      <c r="I196" s="437"/>
      <c r="J196" s="437"/>
      <c r="K196" s="437"/>
      <c r="L196" s="438"/>
      <c r="M196" s="437"/>
      <c r="N196" s="437"/>
      <c r="O196" s="437"/>
      <c r="P196" s="438"/>
      <c r="Q196" s="437"/>
      <c r="R196" s="437"/>
      <c r="S196" s="437"/>
      <c r="T196" s="438"/>
      <c r="U196" s="437"/>
      <c r="V196" s="437"/>
      <c r="W196" s="437"/>
      <c r="X196" s="438"/>
    </row>
    <row r="197" spans="2:24">
      <c r="B197" s="437"/>
      <c r="C197" s="438"/>
      <c r="D197" s="437"/>
      <c r="E197" s="437"/>
      <c r="F197" s="437"/>
      <c r="G197" s="437"/>
      <c r="H197" s="438"/>
      <c r="I197" s="437"/>
      <c r="J197" s="437"/>
      <c r="K197" s="437"/>
      <c r="L197" s="438"/>
      <c r="M197" s="437"/>
      <c r="N197" s="437"/>
      <c r="O197" s="437"/>
      <c r="P197" s="438"/>
      <c r="Q197" s="437"/>
      <c r="R197" s="437"/>
      <c r="S197" s="437"/>
      <c r="T197" s="438"/>
      <c r="U197" s="437"/>
      <c r="V197" s="437"/>
      <c r="W197" s="437"/>
      <c r="X197" s="438"/>
    </row>
    <row r="198" spans="2:24">
      <c r="B198" s="437"/>
      <c r="C198" s="438"/>
      <c r="D198" s="437"/>
      <c r="E198" s="437"/>
      <c r="F198" s="437"/>
      <c r="G198" s="437"/>
      <c r="H198" s="438"/>
      <c r="I198" s="437"/>
      <c r="J198" s="437"/>
      <c r="K198" s="437"/>
      <c r="L198" s="438"/>
      <c r="M198" s="437"/>
      <c r="N198" s="437"/>
      <c r="O198" s="437"/>
      <c r="P198" s="438"/>
      <c r="Q198" s="437"/>
      <c r="R198" s="437"/>
      <c r="S198" s="437"/>
      <c r="T198" s="438"/>
      <c r="U198" s="437"/>
      <c r="V198" s="437"/>
      <c r="W198" s="437"/>
      <c r="X198" s="438"/>
    </row>
    <row r="199" spans="2:24">
      <c r="B199" s="437"/>
      <c r="C199" s="438"/>
      <c r="D199" s="437"/>
      <c r="E199" s="437"/>
      <c r="F199" s="437"/>
      <c r="G199" s="437"/>
      <c r="H199" s="438"/>
      <c r="I199" s="437"/>
      <c r="J199" s="437"/>
      <c r="K199" s="437"/>
      <c r="L199" s="438"/>
      <c r="M199" s="437"/>
      <c r="N199" s="437"/>
      <c r="O199" s="437"/>
      <c r="P199" s="438"/>
      <c r="Q199" s="437"/>
      <c r="R199" s="437"/>
      <c r="S199" s="437"/>
      <c r="T199" s="438"/>
      <c r="U199" s="437"/>
      <c r="V199" s="437"/>
      <c r="W199" s="437"/>
      <c r="X199" s="438"/>
    </row>
    <row r="200" spans="2:24">
      <c r="B200" s="437"/>
      <c r="C200" s="438"/>
      <c r="D200" s="437"/>
      <c r="E200" s="437"/>
      <c r="F200" s="437"/>
      <c r="G200" s="437"/>
      <c r="H200" s="438"/>
      <c r="I200" s="437"/>
      <c r="J200" s="437"/>
      <c r="K200" s="437"/>
      <c r="L200" s="438"/>
      <c r="M200" s="437"/>
      <c r="N200" s="437"/>
      <c r="O200" s="437"/>
      <c r="P200" s="438"/>
      <c r="Q200" s="437"/>
      <c r="R200" s="437"/>
      <c r="S200" s="437"/>
      <c r="T200" s="438"/>
      <c r="U200" s="437"/>
      <c r="V200" s="437"/>
      <c r="W200" s="437"/>
      <c r="X200" s="438"/>
    </row>
    <row r="201" spans="2:24">
      <c r="B201" s="437"/>
      <c r="C201" s="438"/>
      <c r="D201" s="437"/>
      <c r="E201" s="437"/>
      <c r="F201" s="437"/>
      <c r="G201" s="437"/>
      <c r="H201" s="438"/>
      <c r="I201" s="437"/>
      <c r="J201" s="437"/>
      <c r="K201" s="437"/>
      <c r="L201" s="438"/>
      <c r="M201" s="437"/>
      <c r="N201" s="437"/>
      <c r="O201" s="437"/>
      <c r="P201" s="438"/>
      <c r="Q201" s="437"/>
      <c r="R201" s="437"/>
      <c r="S201" s="437"/>
      <c r="T201" s="438"/>
      <c r="U201" s="437"/>
      <c r="V201" s="437"/>
      <c r="W201" s="437"/>
      <c r="X201" s="438"/>
    </row>
    <row r="202" spans="2:24">
      <c r="B202" s="437"/>
      <c r="C202" s="438"/>
      <c r="D202" s="437"/>
      <c r="E202" s="437"/>
      <c r="F202" s="437"/>
      <c r="G202" s="437"/>
      <c r="H202" s="438"/>
      <c r="I202" s="437"/>
      <c r="J202" s="437"/>
      <c r="K202" s="437"/>
      <c r="L202" s="438"/>
      <c r="M202" s="437"/>
      <c r="N202" s="437"/>
      <c r="O202" s="437"/>
      <c r="P202" s="438"/>
      <c r="Q202" s="437"/>
      <c r="R202" s="437"/>
      <c r="S202" s="437"/>
      <c r="T202" s="438"/>
      <c r="U202" s="437"/>
      <c r="V202" s="437"/>
      <c r="W202" s="437"/>
      <c r="X202" s="438"/>
    </row>
    <row r="203" spans="2:24">
      <c r="B203" s="437"/>
      <c r="C203" s="438"/>
      <c r="D203" s="437"/>
      <c r="E203" s="437"/>
      <c r="F203" s="437"/>
      <c r="G203" s="437"/>
      <c r="H203" s="438"/>
      <c r="I203" s="437"/>
      <c r="J203" s="437"/>
      <c r="K203" s="437"/>
      <c r="L203" s="438"/>
      <c r="M203" s="437"/>
      <c r="N203" s="437"/>
      <c r="O203" s="437"/>
      <c r="P203" s="438"/>
      <c r="Q203" s="437"/>
      <c r="R203" s="437"/>
      <c r="S203" s="437"/>
      <c r="T203" s="438"/>
      <c r="U203" s="437"/>
      <c r="V203" s="437"/>
      <c r="W203" s="437"/>
      <c r="X203" s="438"/>
    </row>
    <row r="204" spans="2:24">
      <c r="B204" s="437"/>
      <c r="C204" s="438"/>
      <c r="D204" s="437"/>
      <c r="E204" s="437"/>
      <c r="F204" s="437"/>
      <c r="G204" s="437"/>
      <c r="H204" s="438"/>
      <c r="I204" s="437"/>
      <c r="J204" s="437"/>
      <c r="K204" s="437"/>
      <c r="L204" s="438"/>
      <c r="M204" s="437"/>
      <c r="N204" s="437"/>
      <c r="O204" s="437"/>
      <c r="P204" s="438"/>
      <c r="Q204" s="437"/>
      <c r="R204" s="437"/>
      <c r="S204" s="437"/>
      <c r="T204" s="438"/>
      <c r="U204" s="437"/>
      <c r="V204" s="437"/>
      <c r="W204" s="437"/>
      <c r="X204" s="438"/>
    </row>
    <row r="205" spans="2:24">
      <c r="B205" s="437"/>
      <c r="C205" s="438"/>
      <c r="D205" s="437"/>
      <c r="E205" s="437"/>
      <c r="F205" s="437"/>
      <c r="G205" s="437"/>
      <c r="H205" s="438"/>
      <c r="I205" s="437"/>
      <c r="J205" s="437"/>
      <c r="K205" s="437"/>
      <c r="L205" s="438"/>
      <c r="M205" s="437"/>
      <c r="N205" s="437"/>
      <c r="O205" s="437"/>
      <c r="P205" s="438"/>
      <c r="Q205" s="437"/>
      <c r="R205" s="437"/>
      <c r="S205" s="437"/>
      <c r="T205" s="438"/>
      <c r="U205" s="437"/>
      <c r="V205" s="437"/>
      <c r="W205" s="437"/>
      <c r="X205" s="438"/>
    </row>
    <row r="206" spans="2:24">
      <c r="B206" s="437"/>
      <c r="C206" s="438"/>
      <c r="D206" s="437"/>
      <c r="E206" s="437"/>
      <c r="F206" s="437"/>
      <c r="G206" s="437"/>
      <c r="H206" s="438"/>
      <c r="I206" s="437"/>
      <c r="J206" s="437"/>
      <c r="K206" s="437"/>
      <c r="L206" s="438"/>
      <c r="M206" s="437"/>
      <c r="N206" s="437"/>
      <c r="O206" s="437"/>
      <c r="P206" s="438"/>
      <c r="Q206" s="437"/>
      <c r="R206" s="437"/>
      <c r="S206" s="437"/>
      <c r="T206" s="438"/>
      <c r="U206" s="437"/>
      <c r="V206" s="437"/>
      <c r="W206" s="437"/>
      <c r="X206" s="438"/>
    </row>
    <row r="207" spans="2:24">
      <c r="B207" s="437"/>
      <c r="C207" s="438"/>
      <c r="D207" s="437"/>
      <c r="E207" s="437"/>
      <c r="F207" s="437"/>
      <c r="G207" s="437"/>
      <c r="H207" s="438"/>
      <c r="I207" s="437"/>
      <c r="J207" s="437"/>
      <c r="K207" s="437"/>
      <c r="L207" s="438"/>
      <c r="M207" s="437"/>
      <c r="N207" s="437"/>
      <c r="O207" s="437"/>
      <c r="P207" s="438"/>
      <c r="Q207" s="437"/>
      <c r="R207" s="437"/>
      <c r="S207" s="437"/>
      <c r="T207" s="438"/>
      <c r="U207" s="437"/>
      <c r="V207" s="437"/>
      <c r="W207" s="437"/>
      <c r="X207" s="438"/>
    </row>
    <row r="208" spans="2:24">
      <c r="B208" s="437"/>
      <c r="C208" s="438"/>
      <c r="D208" s="437"/>
      <c r="E208" s="437"/>
      <c r="F208" s="437"/>
      <c r="G208" s="437"/>
      <c r="H208" s="438"/>
      <c r="I208" s="437"/>
      <c r="J208" s="437"/>
      <c r="K208" s="437"/>
      <c r="L208" s="438"/>
      <c r="M208" s="437"/>
      <c r="N208" s="437"/>
      <c r="O208" s="437"/>
      <c r="P208" s="438"/>
      <c r="Q208" s="437"/>
      <c r="R208" s="437"/>
      <c r="S208" s="437"/>
      <c r="T208" s="438"/>
      <c r="U208" s="437"/>
      <c r="V208" s="437"/>
      <c r="W208" s="437"/>
      <c r="X208" s="438"/>
    </row>
    <row r="209" spans="2:24">
      <c r="B209" s="437"/>
      <c r="C209" s="438"/>
      <c r="D209" s="437"/>
      <c r="E209" s="437"/>
      <c r="F209" s="437"/>
      <c r="G209" s="437"/>
      <c r="H209" s="438"/>
      <c r="I209" s="437"/>
      <c r="J209" s="437"/>
      <c r="K209" s="437"/>
      <c r="L209" s="438"/>
      <c r="M209" s="437"/>
      <c r="N209" s="437"/>
      <c r="O209" s="437"/>
      <c r="P209" s="438"/>
      <c r="Q209" s="437"/>
      <c r="R209" s="437"/>
      <c r="S209" s="437"/>
      <c r="T209" s="438"/>
      <c r="U209" s="437"/>
      <c r="V209" s="437"/>
      <c r="W209" s="437"/>
      <c r="X209" s="438"/>
    </row>
    <row r="210" spans="2:24">
      <c r="B210" s="437"/>
      <c r="C210" s="438"/>
      <c r="D210" s="437"/>
      <c r="E210" s="437"/>
      <c r="F210" s="437"/>
      <c r="G210" s="437"/>
      <c r="H210" s="438"/>
      <c r="I210" s="437"/>
      <c r="J210" s="437"/>
      <c r="K210" s="437"/>
      <c r="L210" s="438"/>
      <c r="M210" s="437"/>
      <c r="N210" s="437"/>
      <c r="O210" s="437"/>
      <c r="P210" s="438"/>
      <c r="Q210" s="437"/>
      <c r="R210" s="437"/>
      <c r="S210" s="437"/>
      <c r="T210" s="438"/>
      <c r="U210" s="437"/>
      <c r="V210" s="437"/>
      <c r="W210" s="437"/>
      <c r="X210" s="438"/>
    </row>
    <row r="211" spans="2:24">
      <c r="B211" s="437"/>
      <c r="C211" s="438"/>
      <c r="D211" s="437"/>
      <c r="E211" s="437"/>
      <c r="F211" s="437"/>
      <c r="G211" s="437"/>
      <c r="H211" s="438"/>
      <c r="I211" s="437"/>
      <c r="J211" s="437"/>
      <c r="K211" s="437"/>
      <c r="L211" s="438"/>
      <c r="M211" s="437"/>
      <c r="N211" s="437"/>
      <c r="O211" s="437"/>
      <c r="P211" s="438"/>
      <c r="Q211" s="437"/>
      <c r="R211" s="437"/>
      <c r="S211" s="437"/>
      <c r="T211" s="438"/>
      <c r="U211" s="437"/>
      <c r="V211" s="437"/>
      <c r="W211" s="437"/>
      <c r="X211" s="438"/>
    </row>
    <row r="212" spans="2:24">
      <c r="B212" s="437"/>
      <c r="C212" s="438"/>
      <c r="D212" s="437"/>
      <c r="E212" s="437"/>
      <c r="F212" s="437"/>
      <c r="G212" s="437"/>
      <c r="H212" s="438"/>
      <c r="I212" s="437"/>
      <c r="J212" s="437"/>
      <c r="K212" s="437"/>
      <c r="L212" s="438"/>
      <c r="M212" s="437"/>
      <c r="N212" s="437"/>
      <c r="O212" s="437"/>
      <c r="P212" s="438"/>
      <c r="Q212" s="437"/>
      <c r="R212" s="437"/>
      <c r="S212" s="437"/>
      <c r="T212" s="438"/>
      <c r="U212" s="437"/>
      <c r="V212" s="437"/>
      <c r="W212" s="437"/>
      <c r="X212" s="438"/>
    </row>
    <row r="213" spans="2:24">
      <c r="B213" s="437"/>
      <c r="C213" s="438"/>
      <c r="D213" s="437"/>
      <c r="E213" s="437"/>
      <c r="F213" s="437"/>
      <c r="G213" s="437"/>
      <c r="H213" s="438"/>
      <c r="I213" s="437"/>
      <c r="J213" s="437"/>
      <c r="K213" s="437"/>
      <c r="L213" s="438"/>
      <c r="M213" s="437"/>
      <c r="N213" s="437"/>
      <c r="O213" s="437"/>
      <c r="P213" s="438"/>
      <c r="Q213" s="437"/>
      <c r="R213" s="437"/>
      <c r="S213" s="437"/>
      <c r="T213" s="438"/>
      <c r="U213" s="437"/>
      <c r="V213" s="437"/>
      <c r="W213" s="437"/>
      <c r="X213" s="438"/>
    </row>
    <row r="214" spans="2:24">
      <c r="B214" s="437"/>
      <c r="C214" s="438"/>
      <c r="D214" s="437"/>
      <c r="E214" s="437"/>
      <c r="F214" s="437"/>
      <c r="G214" s="437"/>
      <c r="H214" s="438"/>
      <c r="I214" s="437"/>
      <c r="J214" s="437"/>
      <c r="K214" s="437"/>
      <c r="L214" s="438"/>
      <c r="M214" s="437"/>
      <c r="N214" s="437"/>
      <c r="O214" s="437"/>
      <c r="P214" s="438"/>
      <c r="Q214" s="437"/>
      <c r="R214" s="437"/>
      <c r="S214" s="437"/>
      <c r="T214" s="438"/>
      <c r="U214" s="437"/>
      <c r="V214" s="437"/>
      <c r="W214" s="437"/>
      <c r="X214" s="438"/>
    </row>
    <row r="215" spans="2:24">
      <c r="B215" s="437"/>
      <c r="C215" s="438"/>
      <c r="D215" s="437"/>
      <c r="E215" s="437"/>
      <c r="F215" s="437"/>
      <c r="G215" s="437"/>
      <c r="H215" s="438"/>
      <c r="I215" s="437"/>
      <c r="J215" s="437"/>
      <c r="K215" s="437"/>
      <c r="L215" s="438"/>
      <c r="M215" s="437"/>
      <c r="N215" s="437"/>
      <c r="O215" s="437"/>
      <c r="P215" s="438"/>
      <c r="Q215" s="437"/>
      <c r="R215" s="437"/>
      <c r="S215" s="437"/>
      <c r="T215" s="438"/>
      <c r="U215" s="437"/>
      <c r="V215" s="437"/>
      <c r="W215" s="437"/>
      <c r="X215" s="438"/>
    </row>
    <row r="216" spans="2:24">
      <c r="B216" s="437"/>
      <c r="C216" s="438"/>
      <c r="D216" s="437"/>
      <c r="E216" s="437"/>
      <c r="F216" s="437"/>
      <c r="G216" s="437"/>
      <c r="H216" s="438"/>
      <c r="I216" s="437"/>
      <c r="J216" s="437"/>
      <c r="K216" s="437"/>
      <c r="L216" s="438"/>
      <c r="M216" s="437"/>
      <c r="N216" s="437"/>
      <c r="O216" s="437"/>
      <c r="P216" s="438"/>
      <c r="Q216" s="437"/>
      <c r="R216" s="437"/>
      <c r="S216" s="437"/>
      <c r="T216" s="438"/>
      <c r="U216" s="437"/>
      <c r="V216" s="437"/>
      <c r="W216" s="437"/>
      <c r="X216" s="438"/>
    </row>
    <row r="217" spans="2:24">
      <c r="B217" s="437"/>
      <c r="C217" s="438"/>
      <c r="D217" s="437"/>
      <c r="E217" s="437"/>
      <c r="F217" s="437"/>
      <c r="G217" s="437"/>
      <c r="H217" s="438"/>
      <c r="I217" s="437"/>
      <c r="J217" s="437"/>
      <c r="K217" s="437"/>
      <c r="L217" s="438"/>
      <c r="M217" s="437"/>
      <c r="N217" s="437"/>
      <c r="O217" s="437"/>
      <c r="P217" s="438"/>
      <c r="Q217" s="437"/>
      <c r="R217" s="437"/>
      <c r="S217" s="437"/>
      <c r="T217" s="438"/>
      <c r="U217" s="437"/>
      <c r="V217" s="437"/>
      <c r="W217" s="437"/>
      <c r="X217" s="438"/>
    </row>
    <row r="218" spans="2:24">
      <c r="B218" s="437"/>
      <c r="C218" s="438"/>
      <c r="D218" s="437"/>
      <c r="E218" s="437"/>
      <c r="F218" s="437"/>
      <c r="G218" s="437"/>
      <c r="H218" s="438"/>
      <c r="I218" s="437"/>
      <c r="J218" s="437"/>
      <c r="K218" s="437"/>
      <c r="L218" s="438"/>
      <c r="M218" s="437"/>
      <c r="N218" s="437"/>
      <c r="O218" s="437"/>
      <c r="P218" s="438"/>
      <c r="Q218" s="437"/>
      <c r="R218" s="437"/>
      <c r="S218" s="437"/>
      <c r="T218" s="438"/>
      <c r="U218" s="437"/>
      <c r="V218" s="437"/>
      <c r="W218" s="437"/>
      <c r="X218" s="438"/>
    </row>
    <row r="219" spans="2:24">
      <c r="B219" s="437"/>
      <c r="C219" s="438"/>
      <c r="D219" s="437"/>
      <c r="E219" s="437"/>
      <c r="F219" s="437"/>
      <c r="G219" s="437"/>
      <c r="H219" s="438"/>
      <c r="I219" s="437"/>
      <c r="J219" s="437"/>
      <c r="K219" s="437"/>
      <c r="L219" s="438"/>
      <c r="M219" s="437"/>
      <c r="N219" s="437"/>
      <c r="O219" s="437"/>
      <c r="P219" s="438"/>
      <c r="Q219" s="437"/>
      <c r="R219" s="437"/>
      <c r="S219" s="437"/>
      <c r="T219" s="438"/>
      <c r="U219" s="437"/>
      <c r="V219" s="437"/>
      <c r="W219" s="437"/>
      <c r="X219" s="438"/>
    </row>
    <row r="220" spans="2:24">
      <c r="B220" s="437"/>
      <c r="C220" s="438"/>
      <c r="D220" s="437"/>
      <c r="E220" s="437"/>
      <c r="F220" s="437"/>
      <c r="G220" s="437"/>
      <c r="H220" s="438"/>
      <c r="I220" s="437"/>
      <c r="J220" s="437"/>
      <c r="K220" s="437"/>
      <c r="L220" s="438"/>
      <c r="M220" s="437"/>
      <c r="N220" s="437"/>
      <c r="O220" s="437"/>
      <c r="P220" s="438"/>
      <c r="Q220" s="437"/>
      <c r="R220" s="437"/>
      <c r="S220" s="437"/>
      <c r="T220" s="438"/>
      <c r="U220" s="437"/>
      <c r="V220" s="437"/>
      <c r="W220" s="437"/>
      <c r="X220" s="438"/>
    </row>
    <row r="221" spans="2:24">
      <c r="B221" s="437"/>
      <c r="C221" s="438"/>
      <c r="D221" s="437"/>
      <c r="E221" s="437"/>
      <c r="F221" s="437"/>
      <c r="G221" s="437"/>
      <c r="H221" s="438"/>
      <c r="I221" s="437"/>
      <c r="J221" s="437"/>
      <c r="K221" s="437"/>
      <c r="L221" s="438"/>
      <c r="M221" s="437"/>
      <c r="N221" s="437"/>
      <c r="O221" s="437"/>
      <c r="P221" s="438"/>
      <c r="Q221" s="437"/>
      <c r="R221" s="437"/>
      <c r="S221" s="437"/>
      <c r="T221" s="438"/>
      <c r="U221" s="437"/>
      <c r="V221" s="437"/>
      <c r="W221" s="437"/>
      <c r="X221" s="438"/>
    </row>
    <row r="222" spans="2:24">
      <c r="B222" s="437"/>
      <c r="C222" s="438"/>
      <c r="D222" s="437"/>
      <c r="E222" s="437"/>
      <c r="F222" s="437"/>
      <c r="G222" s="437"/>
      <c r="H222" s="438"/>
      <c r="I222" s="437"/>
      <c r="J222" s="437"/>
      <c r="K222" s="437"/>
      <c r="L222" s="438"/>
      <c r="M222" s="437"/>
      <c r="N222" s="437"/>
      <c r="O222" s="437"/>
      <c r="P222" s="438"/>
      <c r="Q222" s="437"/>
      <c r="R222" s="437"/>
      <c r="S222" s="437"/>
      <c r="T222" s="438"/>
      <c r="U222" s="437"/>
      <c r="V222" s="437"/>
      <c r="W222" s="437"/>
      <c r="X222" s="438"/>
    </row>
    <row r="223" spans="2:24">
      <c r="B223" s="437"/>
      <c r="C223" s="438"/>
      <c r="D223" s="437"/>
      <c r="E223" s="437"/>
      <c r="F223" s="437"/>
      <c r="G223" s="437"/>
      <c r="H223" s="438"/>
      <c r="I223" s="437"/>
      <c r="J223" s="437"/>
      <c r="K223" s="437"/>
      <c r="L223" s="438"/>
      <c r="M223" s="437"/>
      <c r="N223" s="437"/>
      <c r="O223" s="437"/>
      <c r="P223" s="438"/>
      <c r="Q223" s="437"/>
      <c r="R223" s="437"/>
      <c r="S223" s="437"/>
      <c r="T223" s="438"/>
      <c r="U223" s="437"/>
      <c r="V223" s="437"/>
      <c r="W223" s="437"/>
      <c r="X223" s="438"/>
    </row>
    <row r="224" spans="2:24">
      <c r="B224" s="437"/>
      <c r="C224" s="438"/>
      <c r="D224" s="437"/>
      <c r="E224" s="437"/>
      <c r="F224" s="437"/>
      <c r="G224" s="437"/>
      <c r="H224" s="438"/>
      <c r="I224" s="437"/>
      <c r="J224" s="437"/>
      <c r="K224" s="437"/>
      <c r="L224" s="438"/>
      <c r="M224" s="437"/>
      <c r="N224" s="437"/>
      <c r="O224" s="437"/>
      <c r="P224" s="438"/>
      <c r="Q224" s="437"/>
      <c r="R224" s="437"/>
      <c r="S224" s="437"/>
      <c r="T224" s="438"/>
      <c r="U224" s="437"/>
      <c r="V224" s="437"/>
      <c r="W224" s="437"/>
      <c r="X224" s="438"/>
    </row>
    <row r="225" spans="2:24">
      <c r="B225" s="437"/>
      <c r="C225" s="438"/>
      <c r="D225" s="437"/>
      <c r="E225" s="437"/>
      <c r="F225" s="437"/>
      <c r="G225" s="437"/>
      <c r="H225" s="438"/>
      <c r="I225" s="437"/>
      <c r="J225" s="437"/>
      <c r="K225" s="437"/>
      <c r="L225" s="438"/>
      <c r="M225" s="437"/>
      <c r="N225" s="437"/>
      <c r="O225" s="437"/>
      <c r="P225" s="438"/>
      <c r="Q225" s="437"/>
      <c r="R225" s="437"/>
      <c r="S225" s="437"/>
      <c r="T225" s="438"/>
      <c r="U225" s="437"/>
      <c r="V225" s="437"/>
      <c r="W225" s="437"/>
      <c r="X225" s="438"/>
    </row>
    <row r="226" spans="2:24">
      <c r="B226" s="437"/>
      <c r="C226" s="438"/>
      <c r="D226" s="437"/>
      <c r="E226" s="437"/>
      <c r="F226" s="437"/>
      <c r="G226" s="437"/>
      <c r="H226" s="438"/>
      <c r="I226" s="437"/>
      <c r="J226" s="437"/>
      <c r="K226" s="437"/>
      <c r="L226" s="438"/>
      <c r="M226" s="437"/>
      <c r="N226" s="437"/>
      <c r="O226" s="437"/>
      <c r="P226" s="438"/>
      <c r="Q226" s="437"/>
      <c r="R226" s="437"/>
      <c r="S226" s="437"/>
      <c r="T226" s="438"/>
      <c r="U226" s="437"/>
      <c r="V226" s="437"/>
      <c r="W226" s="437"/>
      <c r="X226" s="438"/>
    </row>
    <row r="227" spans="2:24">
      <c r="B227" s="437"/>
      <c r="C227" s="438"/>
      <c r="D227" s="437"/>
      <c r="E227" s="437"/>
      <c r="F227" s="437"/>
      <c r="G227" s="437"/>
      <c r="H227" s="438"/>
      <c r="I227" s="437"/>
      <c r="J227" s="437"/>
      <c r="K227" s="437"/>
      <c r="L227" s="438"/>
      <c r="M227" s="437"/>
      <c r="N227" s="437"/>
      <c r="O227" s="437"/>
      <c r="P227" s="438"/>
      <c r="Q227" s="437"/>
      <c r="R227" s="437"/>
      <c r="S227" s="437"/>
      <c r="T227" s="438"/>
      <c r="U227" s="437"/>
      <c r="V227" s="437"/>
      <c r="W227" s="437"/>
      <c r="X227" s="438"/>
    </row>
    <row r="228" spans="2:24">
      <c r="B228" s="437"/>
      <c r="C228" s="438"/>
      <c r="D228" s="437"/>
      <c r="E228" s="437"/>
      <c r="F228" s="437"/>
      <c r="G228" s="437"/>
      <c r="H228" s="438"/>
      <c r="I228" s="437"/>
      <c r="J228" s="437"/>
      <c r="K228" s="437"/>
      <c r="L228" s="438"/>
      <c r="M228" s="437"/>
      <c r="N228" s="437"/>
      <c r="O228" s="437"/>
      <c r="P228" s="438"/>
      <c r="Q228" s="437"/>
      <c r="R228" s="437"/>
      <c r="S228" s="437"/>
      <c r="T228" s="438"/>
      <c r="U228" s="437"/>
      <c r="V228" s="437"/>
      <c r="W228" s="437"/>
      <c r="X228" s="438"/>
    </row>
    <row r="229" spans="2:24">
      <c r="B229" s="437"/>
      <c r="C229" s="438"/>
      <c r="D229" s="437"/>
      <c r="E229" s="437"/>
      <c r="F229" s="437"/>
      <c r="G229" s="437"/>
      <c r="H229" s="438"/>
      <c r="I229" s="437"/>
      <c r="J229" s="437"/>
      <c r="K229" s="437"/>
      <c r="L229" s="438"/>
      <c r="M229" s="437"/>
      <c r="N229" s="437"/>
      <c r="O229" s="437"/>
      <c r="P229" s="438"/>
      <c r="Q229" s="437"/>
      <c r="R229" s="437"/>
      <c r="S229" s="437"/>
      <c r="T229" s="438"/>
      <c r="U229" s="437"/>
      <c r="V229" s="437"/>
      <c r="W229" s="437"/>
      <c r="X229" s="438"/>
    </row>
    <row r="230" spans="2:24">
      <c r="B230" s="437"/>
      <c r="C230" s="438"/>
      <c r="D230" s="437"/>
      <c r="E230" s="437"/>
      <c r="F230" s="437"/>
      <c r="G230" s="437"/>
      <c r="H230" s="438"/>
      <c r="I230" s="437"/>
      <c r="J230" s="437"/>
      <c r="K230" s="437"/>
      <c r="L230" s="438"/>
      <c r="M230" s="437"/>
      <c r="N230" s="437"/>
      <c r="O230" s="437"/>
      <c r="P230" s="438"/>
      <c r="Q230" s="437"/>
      <c r="R230" s="437"/>
      <c r="S230" s="437"/>
      <c r="T230" s="438"/>
      <c r="U230" s="437"/>
      <c r="V230" s="437"/>
      <c r="W230" s="437"/>
      <c r="X230" s="438"/>
    </row>
    <row r="231" spans="2:24">
      <c r="B231" s="437"/>
      <c r="C231" s="438"/>
      <c r="D231" s="437"/>
      <c r="E231" s="437"/>
      <c r="F231" s="437"/>
      <c r="G231" s="437"/>
      <c r="H231" s="438"/>
      <c r="I231" s="437"/>
      <c r="J231" s="437"/>
      <c r="K231" s="437"/>
      <c r="L231" s="438"/>
      <c r="M231" s="437"/>
      <c r="N231" s="437"/>
      <c r="O231" s="437"/>
      <c r="P231" s="438"/>
      <c r="Q231" s="437"/>
      <c r="R231" s="437"/>
      <c r="S231" s="437"/>
      <c r="T231" s="438"/>
      <c r="U231" s="437"/>
      <c r="V231" s="437"/>
      <c r="W231" s="437"/>
      <c r="X231" s="438"/>
    </row>
    <row r="232" spans="2:24">
      <c r="B232" s="437"/>
      <c r="C232" s="438"/>
      <c r="D232" s="437"/>
      <c r="E232" s="437"/>
      <c r="F232" s="437"/>
      <c r="G232" s="437"/>
      <c r="H232" s="438"/>
      <c r="I232" s="437"/>
      <c r="J232" s="437"/>
      <c r="K232" s="437"/>
      <c r="L232" s="438"/>
      <c r="M232" s="437"/>
      <c r="N232" s="437"/>
      <c r="O232" s="437"/>
      <c r="P232" s="438"/>
      <c r="Q232" s="437"/>
      <c r="R232" s="437"/>
      <c r="S232" s="437"/>
      <c r="T232" s="438"/>
      <c r="U232" s="437"/>
      <c r="V232" s="437"/>
      <c r="W232" s="437"/>
      <c r="X232" s="438"/>
    </row>
    <row r="233" spans="2:24">
      <c r="B233" s="437"/>
      <c r="C233" s="438"/>
      <c r="D233" s="437"/>
      <c r="E233" s="437"/>
      <c r="F233" s="437"/>
      <c r="G233" s="437"/>
      <c r="H233" s="438"/>
      <c r="I233" s="437"/>
      <c r="J233" s="437"/>
      <c r="K233" s="437"/>
      <c r="L233" s="438"/>
      <c r="M233" s="437"/>
      <c r="N233" s="437"/>
      <c r="O233" s="437"/>
      <c r="P233" s="438"/>
      <c r="Q233" s="437"/>
      <c r="R233" s="437"/>
      <c r="S233" s="437"/>
      <c r="T233" s="438"/>
      <c r="U233" s="437"/>
      <c r="V233" s="437"/>
      <c r="W233" s="437"/>
      <c r="X233" s="438"/>
    </row>
    <row r="234" spans="2:24">
      <c r="B234" s="437"/>
      <c r="C234" s="438"/>
      <c r="D234" s="437"/>
      <c r="E234" s="437"/>
      <c r="F234" s="437"/>
      <c r="G234" s="437"/>
      <c r="H234" s="438"/>
      <c r="I234" s="437"/>
      <c r="J234" s="437"/>
      <c r="K234" s="437"/>
      <c r="L234" s="438"/>
      <c r="M234" s="437"/>
      <c r="N234" s="437"/>
      <c r="O234" s="437"/>
      <c r="P234" s="438"/>
      <c r="Q234" s="437"/>
      <c r="R234" s="437"/>
      <c r="S234" s="437"/>
      <c r="T234" s="438"/>
      <c r="U234" s="437"/>
      <c r="V234" s="437"/>
      <c r="W234" s="437"/>
      <c r="X234" s="438"/>
    </row>
    <row r="235" spans="2:24">
      <c r="B235" s="437"/>
      <c r="C235" s="438"/>
      <c r="D235" s="437"/>
      <c r="E235" s="437"/>
      <c r="F235" s="437"/>
      <c r="G235" s="437"/>
      <c r="H235" s="438"/>
      <c r="I235" s="437"/>
      <c r="J235" s="437"/>
      <c r="K235" s="437"/>
      <c r="L235" s="438"/>
      <c r="M235" s="437"/>
      <c r="N235" s="437"/>
      <c r="O235" s="437"/>
      <c r="P235" s="438"/>
      <c r="Q235" s="437"/>
      <c r="R235" s="437"/>
      <c r="S235" s="437"/>
      <c r="T235" s="438"/>
      <c r="U235" s="437"/>
      <c r="V235" s="437"/>
      <c r="W235" s="437"/>
      <c r="X235" s="438"/>
    </row>
    <row r="236" spans="2:24">
      <c r="B236" s="437"/>
      <c r="C236" s="438"/>
      <c r="D236" s="437"/>
      <c r="E236" s="437"/>
      <c r="F236" s="437"/>
      <c r="G236" s="437"/>
      <c r="H236" s="438"/>
      <c r="I236" s="437"/>
      <c r="J236" s="437"/>
      <c r="K236" s="437"/>
      <c r="L236" s="438"/>
      <c r="M236" s="437"/>
      <c r="N236" s="437"/>
      <c r="O236" s="437"/>
      <c r="P236" s="438"/>
      <c r="Q236" s="437"/>
      <c r="R236" s="437"/>
      <c r="S236" s="437"/>
      <c r="T236" s="438"/>
      <c r="U236" s="437"/>
      <c r="V236" s="437"/>
      <c r="W236" s="437"/>
      <c r="X236" s="438"/>
    </row>
    <row r="237" spans="2:24">
      <c r="B237" s="437"/>
      <c r="C237" s="438"/>
      <c r="D237" s="437"/>
      <c r="E237" s="437"/>
      <c r="F237" s="437"/>
      <c r="G237" s="437"/>
      <c r="H237" s="438"/>
      <c r="I237" s="437"/>
      <c r="J237" s="437"/>
      <c r="K237" s="437"/>
      <c r="L237" s="438"/>
      <c r="M237" s="437"/>
      <c r="N237" s="437"/>
      <c r="O237" s="437"/>
      <c r="P237" s="438"/>
      <c r="Q237" s="437"/>
      <c r="R237" s="437"/>
      <c r="S237" s="437"/>
      <c r="T237" s="438"/>
      <c r="U237" s="437"/>
      <c r="V237" s="437"/>
      <c r="W237" s="437"/>
      <c r="X237" s="438"/>
    </row>
    <row r="238" spans="2:24">
      <c r="B238" s="437"/>
      <c r="C238" s="438"/>
      <c r="D238" s="437"/>
      <c r="E238" s="437"/>
      <c r="F238" s="437"/>
      <c r="G238" s="437"/>
      <c r="H238" s="438"/>
      <c r="I238" s="437"/>
      <c r="J238" s="437"/>
      <c r="K238" s="437"/>
      <c r="L238" s="438"/>
      <c r="M238" s="437"/>
      <c r="N238" s="437"/>
      <c r="O238" s="437"/>
      <c r="P238" s="438"/>
      <c r="Q238" s="437"/>
      <c r="R238" s="437"/>
      <c r="S238" s="437"/>
      <c r="T238" s="438"/>
      <c r="U238" s="437"/>
      <c r="V238" s="437"/>
      <c r="W238" s="437"/>
      <c r="X238" s="438"/>
    </row>
    <row r="239" spans="2:24">
      <c r="B239" s="437"/>
      <c r="C239" s="438"/>
      <c r="D239" s="437"/>
      <c r="E239" s="437"/>
      <c r="F239" s="437"/>
      <c r="G239" s="437"/>
      <c r="H239" s="438"/>
      <c r="I239" s="437"/>
      <c r="J239" s="437"/>
      <c r="K239" s="437"/>
      <c r="L239" s="438"/>
      <c r="M239" s="437"/>
      <c r="N239" s="437"/>
      <c r="O239" s="437"/>
      <c r="P239" s="438"/>
      <c r="Q239" s="437"/>
      <c r="R239" s="437"/>
      <c r="S239" s="437"/>
      <c r="T239" s="438"/>
      <c r="U239" s="437"/>
      <c r="V239" s="437"/>
      <c r="W239" s="437"/>
      <c r="X239" s="438"/>
    </row>
    <row r="240" spans="2:24">
      <c r="B240" s="437"/>
      <c r="C240" s="438"/>
      <c r="D240" s="437"/>
      <c r="E240" s="437"/>
      <c r="F240" s="437"/>
      <c r="G240" s="437"/>
      <c r="H240" s="438"/>
      <c r="I240" s="437"/>
      <c r="J240" s="437"/>
      <c r="K240" s="437"/>
      <c r="L240" s="438"/>
      <c r="M240" s="437"/>
      <c r="N240" s="437"/>
      <c r="O240" s="437"/>
      <c r="P240" s="438"/>
      <c r="Q240" s="437"/>
      <c r="R240" s="437"/>
      <c r="S240" s="437"/>
      <c r="T240" s="438"/>
      <c r="U240" s="437"/>
      <c r="V240" s="437"/>
      <c r="W240" s="437"/>
      <c r="X240" s="438"/>
    </row>
    <row r="241" spans="2:24">
      <c r="B241" s="437"/>
      <c r="C241" s="438"/>
      <c r="D241" s="437"/>
      <c r="E241" s="437"/>
      <c r="F241" s="437"/>
      <c r="G241" s="437"/>
      <c r="H241" s="438"/>
      <c r="I241" s="437"/>
      <c r="J241" s="437"/>
      <c r="K241" s="437"/>
      <c r="L241" s="438"/>
      <c r="M241" s="437"/>
      <c r="N241" s="437"/>
      <c r="O241" s="437"/>
      <c r="P241" s="438"/>
      <c r="Q241" s="437"/>
      <c r="R241" s="437"/>
      <c r="S241" s="437"/>
      <c r="T241" s="438"/>
      <c r="U241" s="437"/>
      <c r="V241" s="437"/>
      <c r="W241" s="437"/>
      <c r="X241" s="438"/>
    </row>
    <row r="242" spans="2:24">
      <c r="B242" s="437"/>
      <c r="C242" s="438"/>
      <c r="D242" s="437"/>
      <c r="E242" s="437"/>
      <c r="F242" s="437"/>
      <c r="G242" s="437"/>
      <c r="H242" s="438"/>
      <c r="I242" s="437"/>
      <c r="J242" s="437"/>
      <c r="K242" s="437"/>
      <c r="L242" s="438"/>
      <c r="M242" s="437"/>
      <c r="N242" s="437"/>
      <c r="O242" s="437"/>
      <c r="P242" s="438"/>
      <c r="Q242" s="437"/>
      <c r="R242" s="437"/>
      <c r="S242" s="437"/>
      <c r="T242" s="438"/>
      <c r="U242" s="437"/>
      <c r="V242" s="437"/>
      <c r="W242" s="437"/>
      <c r="X242" s="438"/>
    </row>
    <row r="243" spans="2:24">
      <c r="B243" s="437"/>
      <c r="C243" s="438"/>
      <c r="D243" s="437"/>
      <c r="E243" s="437"/>
      <c r="F243" s="437"/>
      <c r="G243" s="437"/>
      <c r="H243" s="438"/>
      <c r="I243" s="437"/>
      <c r="J243" s="437"/>
      <c r="K243" s="437"/>
      <c r="L243" s="438"/>
      <c r="M243" s="437"/>
      <c r="N243" s="437"/>
      <c r="O243" s="437"/>
      <c r="P243" s="438"/>
      <c r="Q243" s="437"/>
      <c r="R243" s="437"/>
      <c r="S243" s="437"/>
      <c r="T243" s="438"/>
      <c r="U243" s="437"/>
      <c r="V243" s="437"/>
      <c r="W243" s="437"/>
      <c r="X243" s="438"/>
    </row>
    <row r="244" spans="2:24">
      <c r="B244" s="437"/>
      <c r="C244" s="438"/>
      <c r="D244" s="437"/>
      <c r="E244" s="437"/>
      <c r="F244" s="437"/>
      <c r="G244" s="437"/>
      <c r="H244" s="438"/>
      <c r="I244" s="437"/>
      <c r="J244" s="437"/>
      <c r="K244" s="437"/>
      <c r="L244" s="438"/>
      <c r="M244" s="437"/>
      <c r="N244" s="437"/>
      <c r="O244" s="437"/>
      <c r="P244" s="438"/>
      <c r="Q244" s="437"/>
      <c r="R244" s="437"/>
      <c r="S244" s="437"/>
      <c r="T244" s="438"/>
      <c r="U244" s="437"/>
      <c r="V244" s="437"/>
      <c r="W244" s="437"/>
      <c r="X244" s="438"/>
    </row>
    <row r="245" spans="2:24">
      <c r="B245" s="437"/>
      <c r="C245" s="438"/>
      <c r="D245" s="437"/>
      <c r="E245" s="437"/>
      <c r="F245" s="437"/>
      <c r="G245" s="437"/>
      <c r="H245" s="438"/>
      <c r="I245" s="437"/>
      <c r="J245" s="437"/>
      <c r="K245" s="437"/>
      <c r="L245" s="438"/>
      <c r="M245" s="437"/>
      <c r="N245" s="437"/>
      <c r="O245" s="437"/>
      <c r="P245" s="438"/>
      <c r="Q245" s="437"/>
      <c r="R245" s="437"/>
      <c r="S245" s="437"/>
      <c r="T245" s="438"/>
      <c r="U245" s="437"/>
      <c r="V245" s="437"/>
      <c r="W245" s="437"/>
      <c r="X245" s="438"/>
    </row>
    <row r="246" spans="2:24">
      <c r="B246" s="437"/>
      <c r="C246" s="438"/>
      <c r="D246" s="437"/>
      <c r="E246" s="437"/>
      <c r="F246" s="437"/>
      <c r="G246" s="437"/>
      <c r="H246" s="438"/>
      <c r="I246" s="437"/>
      <c r="J246" s="437"/>
      <c r="K246" s="437"/>
      <c r="L246" s="438"/>
      <c r="M246" s="437"/>
      <c r="N246" s="437"/>
      <c r="O246" s="437"/>
      <c r="P246" s="438"/>
      <c r="Q246" s="437"/>
      <c r="R246" s="437"/>
      <c r="S246" s="437"/>
      <c r="T246" s="438"/>
      <c r="U246" s="437"/>
      <c r="V246" s="437"/>
      <c r="W246" s="437"/>
      <c r="X246" s="438"/>
    </row>
    <row r="247" spans="2:24">
      <c r="B247" s="437"/>
      <c r="C247" s="438"/>
      <c r="D247" s="437"/>
      <c r="E247" s="437"/>
      <c r="F247" s="437"/>
      <c r="G247" s="437"/>
      <c r="H247" s="438"/>
      <c r="I247" s="437"/>
      <c r="J247" s="437"/>
      <c r="K247" s="437"/>
      <c r="L247" s="438"/>
      <c r="M247" s="437"/>
      <c r="N247" s="437"/>
      <c r="O247" s="437"/>
      <c r="P247" s="438"/>
      <c r="Q247" s="437"/>
      <c r="R247" s="437"/>
      <c r="S247" s="437"/>
      <c r="T247" s="438"/>
      <c r="U247" s="437"/>
      <c r="V247" s="437"/>
      <c r="W247" s="437"/>
      <c r="X247" s="438"/>
    </row>
    <row r="248" spans="2:24">
      <c r="B248" s="437"/>
      <c r="C248" s="438"/>
      <c r="D248" s="437"/>
      <c r="E248" s="437"/>
      <c r="F248" s="437"/>
      <c r="G248" s="437"/>
      <c r="H248" s="438"/>
      <c r="I248" s="437"/>
      <c r="J248" s="437"/>
      <c r="K248" s="437"/>
      <c r="L248" s="438"/>
      <c r="M248" s="437"/>
      <c r="N248" s="437"/>
      <c r="O248" s="437"/>
      <c r="P248" s="438"/>
      <c r="Q248" s="437"/>
      <c r="R248" s="437"/>
      <c r="S248" s="437"/>
      <c r="T248" s="438"/>
      <c r="U248" s="437"/>
      <c r="V248" s="437"/>
      <c r="W248" s="437"/>
      <c r="X248" s="438"/>
    </row>
    <row r="249" spans="2:24">
      <c r="B249" s="437"/>
      <c r="C249" s="438"/>
      <c r="D249" s="437"/>
      <c r="E249" s="437"/>
      <c r="F249" s="437"/>
      <c r="G249" s="437"/>
      <c r="H249" s="438"/>
      <c r="I249" s="437"/>
      <c r="J249" s="437"/>
      <c r="K249" s="437"/>
      <c r="L249" s="438"/>
      <c r="M249" s="437"/>
      <c r="N249" s="437"/>
      <c r="O249" s="437"/>
      <c r="P249" s="438"/>
      <c r="Q249" s="437"/>
      <c r="R249" s="437"/>
      <c r="S249" s="437"/>
      <c r="T249" s="438"/>
      <c r="U249" s="437"/>
      <c r="V249" s="437"/>
      <c r="W249" s="437"/>
      <c r="X249" s="438"/>
    </row>
    <row r="250" spans="2:24">
      <c r="B250" s="437"/>
      <c r="C250" s="438"/>
      <c r="D250" s="437"/>
      <c r="E250" s="437"/>
      <c r="F250" s="437"/>
      <c r="G250" s="437"/>
      <c r="H250" s="438"/>
      <c r="I250" s="437"/>
      <c r="J250" s="437"/>
      <c r="K250" s="437"/>
      <c r="L250" s="438"/>
      <c r="M250" s="437"/>
      <c r="N250" s="437"/>
      <c r="O250" s="437"/>
      <c r="P250" s="438"/>
      <c r="Q250" s="437"/>
      <c r="R250" s="437"/>
      <c r="S250" s="437"/>
      <c r="T250" s="438"/>
      <c r="U250" s="437"/>
      <c r="V250" s="437"/>
      <c r="W250" s="437"/>
      <c r="X250" s="438"/>
    </row>
    <row r="251" spans="2:24">
      <c r="B251" s="437"/>
      <c r="C251" s="438"/>
      <c r="D251" s="437"/>
      <c r="E251" s="437"/>
      <c r="F251" s="437"/>
      <c r="G251" s="437"/>
      <c r="H251" s="438"/>
      <c r="I251" s="437"/>
      <c r="J251" s="437"/>
      <c r="K251" s="437"/>
      <c r="L251" s="438"/>
      <c r="M251" s="437"/>
      <c r="N251" s="437"/>
      <c r="O251" s="437"/>
      <c r="P251" s="438"/>
      <c r="Q251" s="437"/>
      <c r="R251" s="437"/>
      <c r="S251" s="437"/>
      <c r="T251" s="438"/>
      <c r="U251" s="437"/>
      <c r="V251" s="437"/>
      <c r="W251" s="437"/>
      <c r="X251" s="438"/>
    </row>
    <row r="252" spans="2:24">
      <c r="B252" s="437"/>
      <c r="C252" s="438"/>
      <c r="D252" s="437"/>
      <c r="E252" s="437"/>
      <c r="F252" s="437"/>
      <c r="G252" s="437"/>
      <c r="H252" s="438"/>
      <c r="I252" s="437"/>
      <c r="J252" s="437"/>
      <c r="K252" s="437"/>
      <c r="L252" s="438"/>
      <c r="M252" s="437"/>
      <c r="N252" s="437"/>
      <c r="O252" s="437"/>
      <c r="P252" s="438"/>
      <c r="Q252" s="437"/>
      <c r="R252" s="437"/>
      <c r="S252" s="437"/>
      <c r="T252" s="438"/>
      <c r="U252" s="437"/>
      <c r="V252" s="437"/>
      <c r="W252" s="437"/>
      <c r="X252" s="438"/>
    </row>
    <row r="253" spans="2:24">
      <c r="B253" s="437"/>
      <c r="C253" s="438"/>
      <c r="D253" s="437"/>
      <c r="E253" s="437"/>
      <c r="F253" s="437"/>
      <c r="G253" s="437"/>
      <c r="H253" s="438"/>
      <c r="I253" s="437"/>
      <c r="J253" s="437"/>
      <c r="K253" s="437"/>
      <c r="L253" s="438"/>
      <c r="M253" s="437"/>
      <c r="N253" s="437"/>
      <c r="O253" s="437"/>
      <c r="P253" s="438"/>
      <c r="Q253" s="437"/>
      <c r="R253" s="437"/>
      <c r="S253" s="437"/>
      <c r="T253" s="438"/>
      <c r="U253" s="437"/>
      <c r="V253" s="437"/>
      <c r="W253" s="437"/>
      <c r="X253" s="438"/>
    </row>
    <row r="254" spans="2:24">
      <c r="B254" s="437"/>
      <c r="C254" s="438"/>
      <c r="D254" s="437"/>
      <c r="E254" s="437"/>
      <c r="F254" s="437"/>
      <c r="G254" s="437"/>
      <c r="H254" s="438"/>
      <c r="I254" s="437"/>
      <c r="J254" s="437"/>
      <c r="K254" s="437"/>
      <c r="L254" s="438"/>
      <c r="M254" s="437"/>
      <c r="N254" s="437"/>
      <c r="O254" s="437"/>
      <c r="P254" s="438"/>
      <c r="Q254" s="437"/>
      <c r="R254" s="437"/>
      <c r="S254" s="437"/>
      <c r="T254" s="438"/>
      <c r="U254" s="437"/>
      <c r="V254" s="437"/>
      <c r="W254" s="437"/>
      <c r="X254" s="438"/>
    </row>
    <row r="255" spans="2:24">
      <c r="B255" s="437"/>
      <c r="C255" s="438"/>
      <c r="D255" s="437"/>
      <c r="E255" s="437"/>
      <c r="F255" s="437"/>
      <c r="G255" s="437"/>
      <c r="H255" s="438"/>
      <c r="I255" s="437"/>
      <c r="J255" s="437"/>
      <c r="K255" s="437"/>
      <c r="L255" s="438"/>
      <c r="M255" s="437"/>
      <c r="N255" s="437"/>
      <c r="O255" s="437"/>
      <c r="P255" s="438"/>
      <c r="Q255" s="437"/>
      <c r="R255" s="437"/>
      <c r="S255" s="437"/>
      <c r="T255" s="438"/>
      <c r="U255" s="437"/>
      <c r="V255" s="437"/>
      <c r="W255" s="437"/>
      <c r="X255" s="438"/>
    </row>
    <row r="256" spans="2:24">
      <c r="B256" s="437"/>
      <c r="C256" s="438"/>
      <c r="D256" s="437"/>
      <c r="E256" s="437"/>
      <c r="F256" s="437"/>
      <c r="G256" s="437"/>
      <c r="H256" s="438"/>
      <c r="I256" s="437"/>
      <c r="J256" s="437"/>
      <c r="K256" s="437"/>
      <c r="L256" s="438"/>
      <c r="M256" s="437"/>
      <c r="N256" s="437"/>
      <c r="O256" s="437"/>
      <c r="P256" s="438"/>
      <c r="Q256" s="437"/>
      <c r="R256" s="437"/>
      <c r="S256" s="437"/>
      <c r="T256" s="438"/>
      <c r="U256" s="437"/>
      <c r="V256" s="437"/>
      <c r="W256" s="437"/>
      <c r="X256" s="438"/>
    </row>
    <row r="257" spans="2:24">
      <c r="B257" s="437"/>
      <c r="C257" s="438"/>
      <c r="D257" s="437"/>
      <c r="E257" s="437"/>
      <c r="F257" s="437"/>
      <c r="G257" s="437"/>
      <c r="H257" s="438"/>
      <c r="I257" s="437"/>
      <c r="J257" s="437"/>
      <c r="K257" s="437"/>
      <c r="L257" s="438"/>
      <c r="M257" s="437"/>
      <c r="N257" s="437"/>
      <c r="O257" s="437"/>
      <c r="P257" s="438"/>
      <c r="Q257" s="437"/>
      <c r="R257" s="437"/>
      <c r="S257" s="437"/>
      <c r="T257" s="438"/>
      <c r="U257" s="437"/>
      <c r="V257" s="437"/>
      <c r="W257" s="437"/>
      <c r="X257" s="438"/>
    </row>
    <row r="258" spans="2:24">
      <c r="B258" s="437"/>
      <c r="C258" s="438"/>
      <c r="D258" s="437"/>
      <c r="E258" s="437"/>
      <c r="F258" s="437"/>
      <c r="G258" s="437"/>
      <c r="H258" s="438"/>
      <c r="I258" s="437"/>
      <c r="J258" s="437"/>
      <c r="K258" s="437"/>
      <c r="L258" s="438"/>
      <c r="M258" s="437"/>
      <c r="N258" s="437"/>
      <c r="O258" s="437"/>
      <c r="P258" s="438"/>
      <c r="Q258" s="437"/>
      <c r="R258" s="437"/>
      <c r="S258" s="437"/>
      <c r="T258" s="438"/>
      <c r="U258" s="437"/>
      <c r="V258" s="437"/>
      <c r="W258" s="437"/>
      <c r="X258" s="438"/>
    </row>
    <row r="259" spans="2:24">
      <c r="B259" s="437"/>
      <c r="C259" s="438"/>
      <c r="D259" s="437"/>
      <c r="E259" s="437"/>
      <c r="F259" s="437"/>
      <c r="G259" s="437"/>
      <c r="H259" s="438"/>
      <c r="I259" s="437"/>
      <c r="J259" s="437"/>
      <c r="K259" s="437"/>
      <c r="L259" s="438"/>
      <c r="M259" s="437"/>
      <c r="N259" s="437"/>
      <c r="O259" s="437"/>
      <c r="P259" s="438"/>
      <c r="Q259" s="437"/>
      <c r="R259" s="437"/>
      <c r="S259" s="437"/>
      <c r="T259" s="438"/>
      <c r="U259" s="437"/>
      <c r="V259" s="437"/>
      <c r="W259" s="437"/>
      <c r="X259" s="438"/>
    </row>
    <row r="260" spans="2:24">
      <c r="B260" s="437"/>
      <c r="C260" s="438"/>
      <c r="D260" s="437"/>
      <c r="E260" s="437"/>
      <c r="F260" s="437"/>
      <c r="G260" s="437"/>
      <c r="H260" s="438"/>
      <c r="I260" s="437"/>
      <c r="J260" s="437"/>
      <c r="K260" s="437"/>
      <c r="L260" s="438"/>
      <c r="M260" s="437"/>
      <c r="N260" s="437"/>
      <c r="O260" s="437"/>
      <c r="P260" s="438"/>
      <c r="Q260" s="437"/>
      <c r="R260" s="437"/>
      <c r="S260" s="437"/>
      <c r="T260" s="438"/>
      <c r="U260" s="437"/>
      <c r="V260" s="437"/>
      <c r="W260" s="437"/>
      <c r="X260" s="438"/>
    </row>
    <row r="261" spans="2:24">
      <c r="B261" s="437"/>
      <c r="C261" s="438"/>
      <c r="D261" s="437"/>
      <c r="E261" s="437"/>
      <c r="F261" s="437"/>
      <c r="G261" s="437"/>
      <c r="H261" s="438"/>
      <c r="I261" s="437"/>
      <c r="J261" s="437"/>
      <c r="K261" s="437"/>
      <c r="L261" s="438"/>
      <c r="M261" s="437"/>
      <c r="N261" s="437"/>
      <c r="O261" s="437"/>
      <c r="P261" s="438"/>
      <c r="Q261" s="437"/>
      <c r="R261" s="437"/>
      <c r="S261" s="437"/>
      <c r="T261" s="438"/>
      <c r="U261" s="437"/>
      <c r="V261" s="437"/>
      <c r="W261" s="437"/>
      <c r="X261" s="438"/>
    </row>
    <row r="262" spans="2:24">
      <c r="B262" s="437"/>
      <c r="C262" s="438"/>
      <c r="D262" s="437"/>
      <c r="E262" s="437"/>
      <c r="F262" s="437"/>
      <c r="G262" s="437"/>
      <c r="H262" s="438"/>
      <c r="I262" s="437"/>
      <c r="J262" s="437"/>
      <c r="K262" s="437"/>
      <c r="L262" s="438"/>
      <c r="M262" s="437"/>
      <c r="N262" s="437"/>
      <c r="O262" s="437"/>
      <c r="P262" s="438"/>
      <c r="Q262" s="437"/>
      <c r="R262" s="437"/>
      <c r="S262" s="437"/>
      <c r="T262" s="438"/>
      <c r="U262" s="437"/>
      <c r="V262" s="437"/>
      <c r="W262" s="437"/>
      <c r="X262" s="438"/>
    </row>
    <row r="263" spans="2:24">
      <c r="B263" s="437"/>
      <c r="C263" s="438"/>
      <c r="D263" s="437"/>
      <c r="E263" s="437"/>
      <c r="F263" s="437"/>
      <c r="G263" s="437"/>
      <c r="H263" s="438"/>
      <c r="I263" s="437"/>
      <c r="J263" s="437"/>
      <c r="K263" s="437"/>
      <c r="L263" s="438"/>
      <c r="M263" s="437"/>
      <c r="N263" s="437"/>
      <c r="O263" s="437"/>
      <c r="P263" s="438"/>
      <c r="Q263" s="437"/>
      <c r="R263" s="437"/>
      <c r="S263" s="437"/>
      <c r="T263" s="438"/>
      <c r="U263" s="437"/>
      <c r="V263" s="437"/>
      <c r="W263" s="437"/>
      <c r="X263" s="438"/>
    </row>
    <row r="264" spans="2:24">
      <c r="B264" s="437"/>
      <c r="C264" s="438"/>
      <c r="D264" s="437"/>
      <c r="E264" s="437"/>
      <c r="F264" s="437"/>
      <c r="G264" s="437"/>
      <c r="H264" s="438"/>
      <c r="I264" s="437"/>
      <c r="J264" s="437"/>
      <c r="K264" s="437"/>
      <c r="L264" s="438"/>
      <c r="M264" s="437"/>
      <c r="N264" s="437"/>
      <c r="O264" s="437"/>
      <c r="P264" s="438"/>
      <c r="Q264" s="437"/>
      <c r="R264" s="437"/>
      <c r="S264" s="437"/>
      <c r="T264" s="438"/>
      <c r="U264" s="437"/>
      <c r="V264" s="437"/>
      <c r="W264" s="437"/>
      <c r="X264" s="438"/>
    </row>
    <row r="265" spans="2:24">
      <c r="B265" s="437"/>
      <c r="C265" s="438"/>
      <c r="D265" s="437"/>
      <c r="E265" s="437"/>
      <c r="F265" s="437"/>
      <c r="G265" s="437"/>
      <c r="H265" s="438"/>
      <c r="I265" s="437"/>
      <c r="J265" s="437"/>
      <c r="K265" s="437"/>
      <c r="L265" s="438"/>
      <c r="M265" s="437"/>
      <c r="N265" s="437"/>
      <c r="O265" s="437"/>
      <c r="P265" s="438"/>
      <c r="Q265" s="437"/>
      <c r="R265" s="437"/>
      <c r="S265" s="437"/>
      <c r="T265" s="438"/>
      <c r="U265" s="437"/>
      <c r="V265" s="437"/>
      <c r="W265" s="437"/>
      <c r="X265" s="438"/>
    </row>
    <row r="266" spans="2:24">
      <c r="B266" s="437"/>
      <c r="C266" s="438"/>
      <c r="D266" s="437"/>
      <c r="E266" s="437"/>
      <c r="F266" s="437"/>
      <c r="G266" s="437"/>
      <c r="H266" s="438"/>
      <c r="I266" s="437"/>
      <c r="J266" s="437"/>
      <c r="K266" s="437"/>
      <c r="L266" s="438"/>
      <c r="M266" s="437"/>
      <c r="N266" s="437"/>
      <c r="O266" s="437"/>
      <c r="P266" s="438"/>
      <c r="Q266" s="437"/>
      <c r="R266" s="437"/>
      <c r="S266" s="437"/>
      <c r="T266" s="438"/>
      <c r="U266" s="437"/>
      <c r="V266" s="437"/>
      <c r="W266" s="437"/>
      <c r="X266" s="438"/>
    </row>
    <row r="267" spans="2:24">
      <c r="B267" s="437"/>
      <c r="C267" s="438"/>
      <c r="D267" s="437"/>
      <c r="E267" s="437"/>
      <c r="F267" s="437"/>
      <c r="G267" s="437"/>
      <c r="H267" s="438"/>
      <c r="I267" s="437"/>
      <c r="J267" s="437"/>
      <c r="K267" s="437"/>
      <c r="L267" s="438"/>
      <c r="M267" s="437"/>
      <c r="N267" s="437"/>
      <c r="O267" s="437"/>
      <c r="P267" s="438"/>
      <c r="Q267" s="437"/>
      <c r="R267" s="437"/>
      <c r="S267" s="437"/>
      <c r="T267" s="438"/>
      <c r="U267" s="437"/>
      <c r="V267" s="437"/>
      <c r="W267" s="437"/>
      <c r="X267" s="438"/>
    </row>
    <row r="268" spans="2:24">
      <c r="B268" s="437"/>
      <c r="C268" s="438"/>
      <c r="D268" s="437"/>
      <c r="E268" s="437"/>
      <c r="F268" s="437"/>
      <c r="G268" s="437"/>
      <c r="H268" s="438"/>
      <c r="I268" s="437"/>
      <c r="J268" s="437"/>
      <c r="K268" s="437"/>
      <c r="L268" s="438"/>
      <c r="M268" s="437"/>
      <c r="N268" s="437"/>
      <c r="O268" s="437"/>
      <c r="P268" s="438"/>
      <c r="Q268" s="437"/>
      <c r="R268" s="437"/>
      <c r="S268" s="437"/>
      <c r="T268" s="438"/>
      <c r="U268" s="437"/>
      <c r="V268" s="437"/>
      <c r="W268" s="437"/>
      <c r="X268" s="438"/>
    </row>
    <row r="269" spans="2:24">
      <c r="B269" s="437"/>
      <c r="C269" s="438"/>
      <c r="D269" s="437"/>
      <c r="E269" s="437"/>
      <c r="F269" s="437"/>
      <c r="G269" s="437"/>
      <c r="H269" s="438"/>
      <c r="I269" s="437"/>
      <c r="J269" s="437"/>
      <c r="K269" s="437"/>
      <c r="L269" s="438"/>
      <c r="M269" s="437"/>
      <c r="N269" s="437"/>
      <c r="O269" s="437"/>
      <c r="P269" s="438"/>
      <c r="Q269" s="437"/>
      <c r="R269" s="437"/>
      <c r="S269" s="437"/>
      <c r="T269" s="438"/>
      <c r="U269" s="437"/>
      <c r="V269" s="437"/>
      <c r="W269" s="437"/>
      <c r="X269" s="438"/>
    </row>
    <row r="270" spans="2:24">
      <c r="B270" s="437"/>
      <c r="C270" s="438"/>
      <c r="D270" s="437"/>
      <c r="E270" s="437"/>
      <c r="F270" s="437"/>
      <c r="G270" s="437"/>
      <c r="H270" s="438"/>
      <c r="I270" s="437"/>
      <c r="J270" s="437"/>
      <c r="K270" s="437"/>
      <c r="L270" s="438"/>
      <c r="M270" s="437"/>
      <c r="N270" s="437"/>
      <c r="O270" s="437"/>
      <c r="P270" s="438"/>
      <c r="Q270" s="437"/>
      <c r="R270" s="437"/>
      <c r="S270" s="437"/>
      <c r="T270" s="438"/>
      <c r="U270" s="437"/>
      <c r="V270" s="437"/>
      <c r="W270" s="437"/>
      <c r="X270" s="438"/>
    </row>
    <row r="271" spans="2:24">
      <c r="B271" s="437"/>
      <c r="C271" s="438"/>
      <c r="D271" s="437"/>
      <c r="E271" s="437"/>
      <c r="F271" s="437"/>
      <c r="G271" s="437"/>
      <c r="H271" s="438"/>
      <c r="I271" s="437"/>
      <c r="J271" s="437"/>
      <c r="K271" s="437"/>
      <c r="L271" s="438"/>
      <c r="M271" s="437"/>
      <c r="N271" s="437"/>
      <c r="O271" s="437"/>
      <c r="P271" s="438"/>
      <c r="Q271" s="437"/>
      <c r="R271" s="437"/>
      <c r="S271" s="437"/>
      <c r="T271" s="438"/>
      <c r="U271" s="437"/>
      <c r="V271" s="437"/>
      <c r="W271" s="437"/>
      <c r="X271" s="438"/>
    </row>
    <row r="272" spans="2:24">
      <c r="B272" s="437"/>
      <c r="C272" s="438"/>
      <c r="D272" s="437"/>
      <c r="E272" s="437"/>
      <c r="F272" s="437"/>
      <c r="G272" s="437"/>
      <c r="H272" s="438"/>
      <c r="I272" s="437"/>
      <c r="J272" s="437"/>
      <c r="K272" s="437"/>
      <c r="L272" s="438"/>
      <c r="M272" s="437"/>
      <c r="N272" s="437"/>
      <c r="O272" s="437"/>
      <c r="P272" s="438"/>
      <c r="Q272" s="437"/>
      <c r="R272" s="437"/>
      <c r="S272" s="437"/>
      <c r="T272" s="438"/>
      <c r="U272" s="437"/>
      <c r="V272" s="437"/>
      <c r="W272" s="437"/>
      <c r="X272" s="438"/>
    </row>
    <row r="273" spans="2:24">
      <c r="B273" s="437"/>
      <c r="C273" s="438"/>
      <c r="D273" s="437"/>
      <c r="E273" s="437"/>
      <c r="F273" s="437"/>
      <c r="G273" s="437"/>
      <c r="H273" s="438"/>
      <c r="I273" s="437"/>
      <c r="J273" s="437"/>
      <c r="K273" s="437"/>
      <c r="L273" s="438"/>
      <c r="M273" s="437"/>
      <c r="N273" s="437"/>
      <c r="O273" s="437"/>
      <c r="P273" s="438"/>
      <c r="Q273" s="437"/>
      <c r="R273" s="437"/>
      <c r="S273" s="437"/>
      <c r="T273" s="438"/>
      <c r="U273" s="437"/>
      <c r="V273" s="437"/>
      <c r="W273" s="437"/>
      <c r="X273" s="438"/>
    </row>
    <row r="274" spans="2:24">
      <c r="B274" s="437"/>
      <c r="C274" s="438"/>
      <c r="D274" s="437"/>
      <c r="E274" s="437"/>
      <c r="F274" s="437"/>
      <c r="G274" s="437"/>
      <c r="H274" s="438"/>
      <c r="I274" s="437"/>
      <c r="J274" s="437"/>
      <c r="K274" s="437"/>
      <c r="L274" s="438"/>
      <c r="M274" s="437"/>
      <c r="N274" s="437"/>
      <c r="O274" s="437"/>
      <c r="P274" s="438"/>
      <c r="Q274" s="437"/>
      <c r="R274" s="437"/>
      <c r="S274" s="437"/>
      <c r="T274" s="438"/>
      <c r="U274" s="437"/>
      <c r="V274" s="437"/>
      <c r="W274" s="437"/>
      <c r="X274" s="438"/>
    </row>
    <row r="275" spans="2:24">
      <c r="B275" s="437"/>
      <c r="C275" s="438"/>
      <c r="D275" s="437"/>
      <c r="E275" s="437"/>
      <c r="F275" s="437"/>
      <c r="G275" s="437"/>
      <c r="H275" s="438"/>
      <c r="I275" s="437"/>
      <c r="J275" s="437"/>
      <c r="K275" s="437"/>
      <c r="L275" s="438"/>
      <c r="M275" s="437"/>
      <c r="N275" s="437"/>
      <c r="O275" s="437"/>
      <c r="P275" s="438"/>
      <c r="Q275" s="437"/>
      <c r="R275" s="437"/>
      <c r="S275" s="437"/>
      <c r="T275" s="438"/>
      <c r="U275" s="437"/>
      <c r="V275" s="437"/>
      <c r="W275" s="437"/>
      <c r="X275" s="438"/>
    </row>
    <row r="276" spans="2:24">
      <c r="B276" s="437"/>
      <c r="C276" s="438"/>
      <c r="D276" s="437"/>
      <c r="E276" s="437"/>
      <c r="F276" s="437"/>
      <c r="G276" s="437"/>
      <c r="H276" s="438"/>
      <c r="I276" s="437"/>
      <c r="J276" s="437"/>
      <c r="K276" s="437"/>
      <c r="L276" s="438"/>
      <c r="M276" s="437"/>
      <c r="N276" s="437"/>
      <c r="O276" s="437"/>
      <c r="P276" s="438"/>
      <c r="Q276" s="437"/>
      <c r="R276" s="437"/>
      <c r="S276" s="437"/>
      <c r="T276" s="438"/>
      <c r="U276" s="437"/>
      <c r="V276" s="437"/>
      <c r="W276" s="437"/>
      <c r="X276" s="438"/>
    </row>
    <row r="277" spans="2:24">
      <c r="B277" s="437"/>
      <c r="C277" s="438"/>
      <c r="D277" s="437"/>
      <c r="E277" s="437"/>
      <c r="F277" s="437"/>
      <c r="G277" s="437"/>
      <c r="H277" s="438"/>
      <c r="I277" s="437"/>
      <c r="J277" s="437"/>
      <c r="K277" s="437"/>
      <c r="L277" s="438"/>
      <c r="M277" s="437"/>
      <c r="N277" s="437"/>
      <c r="O277" s="437"/>
      <c r="P277" s="438"/>
      <c r="Q277" s="437"/>
      <c r="R277" s="437"/>
      <c r="S277" s="437"/>
      <c r="T277" s="438"/>
      <c r="U277" s="437"/>
      <c r="V277" s="437"/>
      <c r="W277" s="437"/>
      <c r="X277" s="438"/>
    </row>
    <row r="278" spans="2:24">
      <c r="B278" s="437"/>
      <c r="C278" s="438"/>
      <c r="D278" s="437"/>
      <c r="E278" s="437"/>
      <c r="F278" s="437"/>
      <c r="G278" s="437"/>
      <c r="H278" s="438"/>
      <c r="I278" s="437"/>
      <c r="J278" s="437"/>
      <c r="K278" s="437"/>
      <c r="L278" s="438"/>
      <c r="M278" s="437"/>
      <c r="N278" s="437"/>
      <c r="O278" s="437"/>
      <c r="P278" s="438"/>
      <c r="Q278" s="437"/>
      <c r="R278" s="437"/>
      <c r="S278" s="437"/>
      <c r="T278" s="438"/>
      <c r="U278" s="437"/>
      <c r="V278" s="437"/>
      <c r="W278" s="437"/>
      <c r="X278" s="438"/>
    </row>
    <row r="279" spans="2:24">
      <c r="B279" s="437"/>
      <c r="C279" s="438"/>
      <c r="D279" s="437"/>
      <c r="E279" s="437"/>
      <c r="F279" s="437"/>
      <c r="G279" s="437"/>
      <c r="H279" s="438"/>
      <c r="I279" s="437"/>
      <c r="J279" s="437"/>
      <c r="K279" s="437"/>
      <c r="L279" s="438"/>
      <c r="M279" s="437"/>
      <c r="N279" s="437"/>
      <c r="O279" s="437"/>
      <c r="P279" s="438"/>
      <c r="Q279" s="437"/>
      <c r="R279" s="437"/>
      <c r="S279" s="437"/>
      <c r="T279" s="438"/>
      <c r="U279" s="437"/>
      <c r="V279" s="437"/>
      <c r="W279" s="437"/>
      <c r="X279" s="438"/>
    </row>
    <row r="280" spans="2:24">
      <c r="B280" s="437"/>
      <c r="C280" s="438"/>
      <c r="D280" s="437"/>
      <c r="E280" s="437"/>
      <c r="F280" s="437"/>
      <c r="G280" s="437"/>
      <c r="H280" s="438"/>
      <c r="I280" s="437"/>
      <c r="J280" s="437"/>
      <c r="K280" s="437"/>
      <c r="L280" s="438"/>
      <c r="M280" s="437"/>
      <c r="N280" s="437"/>
      <c r="O280" s="437"/>
      <c r="P280" s="438"/>
      <c r="Q280" s="437"/>
      <c r="R280" s="437"/>
      <c r="S280" s="437"/>
      <c r="T280" s="438"/>
      <c r="U280" s="437"/>
      <c r="V280" s="437"/>
      <c r="W280" s="437"/>
      <c r="X280" s="438"/>
    </row>
    <row r="281" spans="2:24">
      <c r="B281" s="437"/>
      <c r="C281" s="438"/>
      <c r="D281" s="437"/>
      <c r="E281" s="437"/>
      <c r="F281" s="437"/>
      <c r="G281" s="437"/>
      <c r="H281" s="438"/>
      <c r="I281" s="437"/>
      <c r="J281" s="437"/>
      <c r="K281" s="437"/>
      <c r="L281" s="438"/>
      <c r="M281" s="437"/>
      <c r="N281" s="437"/>
      <c r="O281" s="437"/>
      <c r="P281" s="438"/>
      <c r="Q281" s="437"/>
      <c r="R281" s="437"/>
      <c r="S281" s="437"/>
      <c r="T281" s="438"/>
      <c r="U281" s="437"/>
      <c r="V281" s="437"/>
      <c r="W281" s="437"/>
      <c r="X281" s="438"/>
    </row>
    <row r="282" spans="2:24">
      <c r="B282" s="437"/>
      <c r="C282" s="438"/>
      <c r="D282" s="437"/>
      <c r="E282" s="437"/>
      <c r="F282" s="437"/>
      <c r="G282" s="437"/>
      <c r="H282" s="438"/>
      <c r="I282" s="437"/>
      <c r="J282" s="437"/>
      <c r="K282" s="437"/>
      <c r="L282" s="438"/>
      <c r="M282" s="437"/>
      <c r="N282" s="437"/>
      <c r="O282" s="437"/>
      <c r="P282" s="438"/>
      <c r="Q282" s="437"/>
      <c r="R282" s="437"/>
      <c r="S282" s="437"/>
      <c r="T282" s="438"/>
      <c r="U282" s="437"/>
      <c r="V282" s="437"/>
      <c r="W282" s="437"/>
      <c r="X282" s="438"/>
    </row>
    <row r="283" spans="2:24">
      <c r="B283" s="437"/>
      <c r="C283" s="438"/>
      <c r="D283" s="437"/>
      <c r="E283" s="437"/>
      <c r="F283" s="437"/>
      <c r="G283" s="437"/>
      <c r="H283" s="438"/>
      <c r="I283" s="437"/>
      <c r="J283" s="437"/>
      <c r="K283" s="437"/>
      <c r="L283" s="438"/>
      <c r="M283" s="437"/>
      <c r="N283" s="437"/>
      <c r="O283" s="437"/>
      <c r="P283" s="438"/>
      <c r="Q283" s="437"/>
      <c r="R283" s="437"/>
      <c r="S283" s="437"/>
      <c r="T283" s="438"/>
      <c r="U283" s="437"/>
      <c r="V283" s="437"/>
      <c r="W283" s="437"/>
      <c r="X283" s="438"/>
    </row>
    <row r="284" spans="2:24">
      <c r="B284" s="437"/>
      <c r="C284" s="438"/>
      <c r="D284" s="437"/>
      <c r="E284" s="437"/>
      <c r="F284" s="437"/>
      <c r="G284" s="437"/>
      <c r="H284" s="438"/>
      <c r="I284" s="437"/>
      <c r="J284" s="437"/>
      <c r="K284" s="437"/>
      <c r="L284" s="438"/>
      <c r="M284" s="437"/>
      <c r="N284" s="437"/>
      <c r="O284" s="437"/>
      <c r="P284" s="438"/>
      <c r="Q284" s="437"/>
      <c r="R284" s="437"/>
      <c r="S284" s="437"/>
      <c r="T284" s="438"/>
      <c r="U284" s="437"/>
      <c r="V284" s="437"/>
      <c r="W284" s="437"/>
      <c r="X284" s="438"/>
    </row>
    <row r="285" spans="2:24">
      <c r="B285" s="437"/>
      <c r="C285" s="438"/>
      <c r="D285" s="437"/>
      <c r="E285" s="437"/>
      <c r="F285" s="437"/>
      <c r="G285" s="437"/>
      <c r="H285" s="438"/>
      <c r="I285" s="437"/>
      <c r="J285" s="437"/>
      <c r="K285" s="437"/>
      <c r="L285" s="438"/>
      <c r="M285" s="437"/>
      <c r="N285" s="437"/>
      <c r="O285" s="437"/>
      <c r="P285" s="438"/>
      <c r="Q285" s="437"/>
      <c r="R285" s="437"/>
      <c r="S285" s="437"/>
      <c r="T285" s="438"/>
      <c r="U285" s="437"/>
      <c r="V285" s="437"/>
      <c r="W285" s="437"/>
      <c r="X285" s="438"/>
    </row>
    <row r="286" spans="2:24">
      <c r="B286" s="437"/>
      <c r="C286" s="438"/>
      <c r="D286" s="437"/>
      <c r="E286" s="437"/>
      <c r="F286" s="437"/>
      <c r="G286" s="437"/>
      <c r="H286" s="438"/>
      <c r="I286" s="437"/>
      <c r="J286" s="437"/>
      <c r="K286" s="437"/>
      <c r="L286" s="438"/>
      <c r="M286" s="437"/>
      <c r="N286" s="437"/>
      <c r="O286" s="437"/>
      <c r="P286" s="438"/>
      <c r="Q286" s="437"/>
      <c r="R286" s="437"/>
      <c r="S286" s="437"/>
      <c r="T286" s="438"/>
      <c r="U286" s="437"/>
      <c r="V286" s="437"/>
      <c r="W286" s="437"/>
      <c r="X286" s="438"/>
    </row>
    <row r="287" spans="2:24">
      <c r="B287" s="437"/>
      <c r="C287" s="438"/>
      <c r="D287" s="437"/>
      <c r="E287" s="437"/>
      <c r="F287" s="437"/>
      <c r="G287" s="437"/>
      <c r="H287" s="438"/>
      <c r="I287" s="437"/>
      <c r="J287" s="437"/>
      <c r="K287" s="437"/>
      <c r="L287" s="438"/>
      <c r="M287" s="437"/>
      <c r="N287" s="437"/>
      <c r="O287" s="437"/>
      <c r="P287" s="438"/>
      <c r="Q287" s="437"/>
      <c r="R287" s="437"/>
      <c r="S287" s="437"/>
      <c r="T287" s="438"/>
      <c r="U287" s="437"/>
      <c r="V287" s="437"/>
      <c r="W287" s="437"/>
      <c r="X287" s="438"/>
    </row>
    <row r="288" spans="2:24">
      <c r="B288" s="437"/>
      <c r="C288" s="438"/>
      <c r="D288" s="437"/>
      <c r="E288" s="437"/>
      <c r="F288" s="437"/>
      <c r="G288" s="437"/>
      <c r="H288" s="438"/>
      <c r="I288" s="437"/>
      <c r="J288" s="437"/>
      <c r="K288" s="437"/>
      <c r="L288" s="438"/>
      <c r="M288" s="437"/>
      <c r="N288" s="437"/>
      <c r="O288" s="437"/>
      <c r="P288" s="438"/>
      <c r="Q288" s="437"/>
      <c r="R288" s="437"/>
      <c r="S288" s="437"/>
      <c r="T288" s="438"/>
      <c r="U288" s="437"/>
      <c r="V288" s="437"/>
      <c r="W288" s="437"/>
      <c r="X288" s="438"/>
    </row>
    <row r="289" spans="2:24">
      <c r="B289" s="437"/>
      <c r="C289" s="438"/>
      <c r="D289" s="437"/>
      <c r="E289" s="437"/>
      <c r="F289" s="437"/>
      <c r="G289" s="437"/>
      <c r="H289" s="438"/>
      <c r="I289" s="437"/>
      <c r="J289" s="437"/>
      <c r="K289" s="437"/>
      <c r="L289" s="438"/>
      <c r="M289" s="437"/>
      <c r="N289" s="437"/>
      <c r="O289" s="437"/>
      <c r="P289" s="438"/>
      <c r="Q289" s="437"/>
      <c r="R289" s="437"/>
      <c r="S289" s="437"/>
      <c r="T289" s="438"/>
      <c r="U289" s="437"/>
      <c r="V289" s="437"/>
      <c r="W289" s="437"/>
      <c r="X289" s="438"/>
    </row>
    <row r="290" spans="2:24">
      <c r="B290" s="437"/>
      <c r="C290" s="438"/>
      <c r="D290" s="437"/>
      <c r="E290" s="437"/>
      <c r="F290" s="437"/>
      <c r="G290" s="437"/>
      <c r="H290" s="438"/>
      <c r="I290" s="437"/>
      <c r="J290" s="437"/>
      <c r="K290" s="437"/>
      <c r="L290" s="438"/>
      <c r="M290" s="437"/>
      <c r="N290" s="437"/>
      <c r="O290" s="437"/>
      <c r="P290" s="438"/>
      <c r="Q290" s="437"/>
      <c r="R290" s="437"/>
      <c r="S290" s="437"/>
      <c r="T290" s="438"/>
      <c r="U290" s="437"/>
      <c r="V290" s="437"/>
      <c r="W290" s="437"/>
      <c r="X290" s="438"/>
    </row>
    <row r="291" spans="2:24">
      <c r="B291" s="437"/>
      <c r="C291" s="438"/>
      <c r="D291" s="437"/>
      <c r="E291" s="437"/>
      <c r="F291" s="437"/>
      <c r="G291" s="437"/>
      <c r="H291" s="438"/>
      <c r="I291" s="437"/>
      <c r="J291" s="437"/>
      <c r="K291" s="437"/>
      <c r="L291" s="438"/>
      <c r="M291" s="437"/>
      <c r="N291" s="437"/>
      <c r="O291" s="437"/>
      <c r="P291" s="438"/>
      <c r="Q291" s="437"/>
      <c r="R291" s="437"/>
      <c r="S291" s="437"/>
      <c r="T291" s="438"/>
      <c r="U291" s="437"/>
      <c r="V291" s="437"/>
      <c r="W291" s="437"/>
      <c r="X291" s="438"/>
    </row>
    <row r="292" spans="2:24">
      <c r="B292" s="437"/>
      <c r="C292" s="438"/>
      <c r="D292" s="437"/>
      <c r="E292" s="437"/>
      <c r="F292" s="437"/>
      <c r="G292" s="437"/>
      <c r="H292" s="438"/>
      <c r="I292" s="437"/>
      <c r="J292" s="437"/>
      <c r="K292" s="437"/>
      <c r="L292" s="438"/>
      <c r="M292" s="437"/>
      <c r="N292" s="437"/>
      <c r="O292" s="437"/>
      <c r="P292" s="438"/>
      <c r="Q292" s="437"/>
      <c r="R292" s="437"/>
      <c r="S292" s="437"/>
      <c r="T292" s="438"/>
      <c r="U292" s="437"/>
      <c r="V292" s="437"/>
      <c r="W292" s="437"/>
      <c r="X292" s="438"/>
    </row>
    <row r="293" spans="2:24">
      <c r="B293" s="437"/>
      <c r="C293" s="438"/>
      <c r="D293" s="437"/>
      <c r="E293" s="437"/>
      <c r="F293" s="437"/>
      <c r="G293" s="437"/>
      <c r="H293" s="438"/>
      <c r="I293" s="437"/>
      <c r="J293" s="437"/>
      <c r="K293" s="437"/>
      <c r="L293" s="438"/>
      <c r="M293" s="437"/>
      <c r="N293" s="437"/>
      <c r="O293" s="437"/>
      <c r="P293" s="438"/>
      <c r="Q293" s="437"/>
      <c r="R293" s="437"/>
      <c r="S293" s="437"/>
      <c r="T293" s="438"/>
      <c r="U293" s="437"/>
      <c r="V293" s="437"/>
      <c r="W293" s="437"/>
      <c r="X293" s="438"/>
    </row>
    <row r="294" spans="2:24">
      <c r="B294" s="437"/>
      <c r="C294" s="438"/>
      <c r="D294" s="437"/>
      <c r="E294" s="437"/>
      <c r="F294" s="437"/>
      <c r="G294" s="437"/>
      <c r="H294" s="438"/>
      <c r="I294" s="437"/>
      <c r="J294" s="437"/>
      <c r="K294" s="437"/>
      <c r="L294" s="438"/>
      <c r="M294" s="437"/>
      <c r="N294" s="437"/>
      <c r="O294" s="437"/>
      <c r="P294" s="438"/>
      <c r="Q294" s="437"/>
      <c r="R294" s="437"/>
      <c r="S294" s="437"/>
      <c r="T294" s="438"/>
      <c r="U294" s="437"/>
      <c r="V294" s="437"/>
      <c r="W294" s="437"/>
      <c r="X294" s="438"/>
    </row>
    <row r="295" spans="2:24">
      <c r="B295" s="437"/>
      <c r="C295" s="438"/>
      <c r="D295" s="437"/>
      <c r="E295" s="437"/>
      <c r="F295" s="437"/>
      <c r="G295" s="437"/>
      <c r="H295" s="438"/>
      <c r="I295" s="437"/>
      <c r="J295" s="437"/>
      <c r="K295" s="437"/>
      <c r="L295" s="438"/>
      <c r="M295" s="437"/>
      <c r="N295" s="437"/>
      <c r="O295" s="437"/>
      <c r="P295" s="438"/>
      <c r="Q295" s="437"/>
      <c r="R295" s="437"/>
      <c r="S295" s="437"/>
      <c r="T295" s="438"/>
      <c r="U295" s="437"/>
      <c r="V295" s="437"/>
      <c r="W295" s="437"/>
      <c r="X295" s="438"/>
    </row>
    <row r="296" spans="2:24">
      <c r="B296" s="437"/>
      <c r="C296" s="438"/>
      <c r="D296" s="437"/>
      <c r="E296" s="437"/>
      <c r="F296" s="437"/>
      <c r="G296" s="437"/>
      <c r="H296" s="438"/>
      <c r="I296" s="437"/>
      <c r="J296" s="437"/>
      <c r="K296" s="437"/>
      <c r="L296" s="438"/>
      <c r="M296" s="437"/>
      <c r="N296" s="437"/>
      <c r="O296" s="437"/>
      <c r="P296" s="438"/>
      <c r="Q296" s="437"/>
      <c r="R296" s="437"/>
      <c r="S296" s="437"/>
      <c r="T296" s="438"/>
      <c r="U296" s="437"/>
      <c r="V296" s="437"/>
      <c r="W296" s="437"/>
      <c r="X296" s="438"/>
    </row>
    <row r="297" spans="2:24">
      <c r="B297" s="437"/>
      <c r="C297" s="438"/>
      <c r="D297" s="437"/>
      <c r="E297" s="437"/>
      <c r="F297" s="437"/>
      <c r="G297" s="437"/>
      <c r="H297" s="438"/>
      <c r="I297" s="437"/>
      <c r="J297" s="437"/>
      <c r="K297" s="437"/>
      <c r="L297" s="438"/>
      <c r="M297" s="437"/>
      <c r="N297" s="437"/>
      <c r="O297" s="437"/>
      <c r="P297" s="438"/>
      <c r="Q297" s="437"/>
      <c r="R297" s="437"/>
      <c r="S297" s="437"/>
      <c r="T297" s="438"/>
      <c r="U297" s="437"/>
      <c r="V297" s="437"/>
      <c r="W297" s="437"/>
      <c r="X297" s="438"/>
    </row>
    <row r="298" spans="2:24">
      <c r="B298" s="437"/>
      <c r="C298" s="438"/>
      <c r="D298" s="437"/>
      <c r="E298" s="437"/>
      <c r="F298" s="437"/>
      <c r="G298" s="437"/>
      <c r="H298" s="438"/>
      <c r="I298" s="437"/>
      <c r="J298" s="437"/>
      <c r="K298" s="437"/>
      <c r="L298" s="438"/>
      <c r="M298" s="437"/>
      <c r="N298" s="437"/>
      <c r="O298" s="437"/>
      <c r="P298" s="438"/>
      <c r="Q298" s="437"/>
      <c r="R298" s="437"/>
      <c r="S298" s="437"/>
      <c r="T298" s="438"/>
      <c r="U298" s="437"/>
      <c r="V298" s="437"/>
      <c r="W298" s="437"/>
      <c r="X298" s="438"/>
    </row>
    <row r="299" spans="2:24">
      <c r="B299" s="437"/>
      <c r="C299" s="438"/>
      <c r="D299" s="437"/>
      <c r="E299" s="437"/>
      <c r="F299" s="437"/>
      <c r="G299" s="437"/>
      <c r="H299" s="438"/>
      <c r="I299" s="437"/>
      <c r="J299" s="437"/>
      <c r="K299" s="437"/>
      <c r="L299" s="438"/>
      <c r="M299" s="437"/>
      <c r="N299" s="437"/>
      <c r="O299" s="437"/>
      <c r="P299" s="438"/>
      <c r="Q299" s="437"/>
      <c r="R299" s="437"/>
      <c r="S299" s="437"/>
      <c r="T299" s="438"/>
      <c r="U299" s="437"/>
      <c r="V299" s="437"/>
      <c r="W299" s="437"/>
      <c r="X299" s="438"/>
    </row>
    <row r="300" spans="2:24">
      <c r="B300" s="437"/>
      <c r="C300" s="438"/>
      <c r="D300" s="437"/>
      <c r="E300" s="437"/>
      <c r="F300" s="437"/>
      <c r="G300" s="437"/>
      <c r="H300" s="438"/>
      <c r="I300" s="437"/>
      <c r="J300" s="437"/>
      <c r="K300" s="437"/>
      <c r="L300" s="438"/>
      <c r="M300" s="437"/>
      <c r="N300" s="437"/>
      <c r="O300" s="437"/>
      <c r="P300" s="438"/>
      <c r="Q300" s="437"/>
      <c r="R300" s="437"/>
      <c r="S300" s="437"/>
      <c r="T300" s="438"/>
      <c r="U300" s="437"/>
      <c r="V300" s="437"/>
      <c r="W300" s="437"/>
      <c r="X300" s="438"/>
    </row>
    <row r="301" spans="2:24">
      <c r="B301" s="437"/>
      <c r="C301" s="438"/>
      <c r="D301" s="437"/>
      <c r="E301" s="437"/>
      <c r="F301" s="437"/>
      <c r="G301" s="437"/>
      <c r="H301" s="438"/>
      <c r="I301" s="437"/>
      <c r="J301" s="437"/>
      <c r="K301" s="437"/>
      <c r="L301" s="438"/>
      <c r="M301" s="437"/>
      <c r="N301" s="437"/>
      <c r="O301" s="437"/>
      <c r="P301" s="438"/>
      <c r="Q301" s="437"/>
      <c r="R301" s="437"/>
      <c r="S301" s="437"/>
      <c r="T301" s="438"/>
      <c r="U301" s="437"/>
      <c r="V301" s="437"/>
      <c r="W301" s="437"/>
      <c r="X301" s="438"/>
    </row>
    <row r="302" spans="2:24">
      <c r="B302" s="437"/>
      <c r="C302" s="438"/>
      <c r="D302" s="437"/>
      <c r="E302" s="437"/>
      <c r="F302" s="437"/>
      <c r="G302" s="437"/>
      <c r="H302" s="438"/>
      <c r="I302" s="437"/>
      <c r="J302" s="437"/>
      <c r="K302" s="437"/>
      <c r="L302" s="438"/>
      <c r="M302" s="437"/>
      <c r="N302" s="437"/>
      <c r="O302" s="437"/>
      <c r="P302" s="438"/>
      <c r="Q302" s="437"/>
      <c r="R302" s="437"/>
      <c r="S302" s="437"/>
      <c r="T302" s="438"/>
      <c r="U302" s="437"/>
      <c r="V302" s="437"/>
      <c r="W302" s="437"/>
      <c r="X302" s="438"/>
    </row>
    <row r="303" spans="2:24">
      <c r="B303" s="437"/>
      <c r="C303" s="438"/>
      <c r="D303" s="437"/>
      <c r="E303" s="437"/>
      <c r="F303" s="437"/>
      <c r="G303" s="437"/>
      <c r="H303" s="438"/>
      <c r="I303" s="437"/>
      <c r="J303" s="437"/>
      <c r="K303" s="437"/>
      <c r="L303" s="438"/>
      <c r="M303" s="437"/>
      <c r="N303" s="437"/>
      <c r="O303" s="437"/>
      <c r="P303" s="438"/>
      <c r="Q303" s="437"/>
      <c r="R303" s="437"/>
      <c r="S303" s="437"/>
      <c r="T303" s="438"/>
      <c r="U303" s="437"/>
      <c r="V303" s="437"/>
      <c r="W303" s="437"/>
      <c r="X303" s="438"/>
    </row>
    <row r="304" spans="2:24">
      <c r="B304" s="437"/>
      <c r="C304" s="438"/>
      <c r="D304" s="437"/>
      <c r="E304" s="437"/>
      <c r="F304" s="437"/>
      <c r="G304" s="437"/>
      <c r="H304" s="438"/>
      <c r="I304" s="437"/>
      <c r="J304" s="437"/>
      <c r="K304" s="437"/>
      <c r="L304" s="438"/>
      <c r="M304" s="437"/>
      <c r="N304" s="437"/>
      <c r="O304" s="437"/>
      <c r="P304" s="438"/>
      <c r="Q304" s="437"/>
      <c r="R304" s="437"/>
      <c r="S304" s="437"/>
      <c r="T304" s="438"/>
      <c r="U304" s="437"/>
      <c r="V304" s="437"/>
      <c r="W304" s="437"/>
      <c r="X304" s="438"/>
    </row>
    <row r="305" spans="2:24">
      <c r="B305" s="437"/>
      <c r="C305" s="438"/>
      <c r="D305" s="437"/>
      <c r="E305" s="437"/>
      <c r="F305" s="437"/>
      <c r="G305" s="437"/>
      <c r="H305" s="438"/>
      <c r="I305" s="437"/>
      <c r="J305" s="437"/>
      <c r="K305" s="437"/>
      <c r="L305" s="438"/>
      <c r="M305" s="437"/>
      <c r="N305" s="437"/>
      <c r="O305" s="437"/>
      <c r="P305" s="438"/>
      <c r="Q305" s="437"/>
      <c r="R305" s="437"/>
      <c r="S305" s="437"/>
      <c r="T305" s="438"/>
      <c r="U305" s="437"/>
      <c r="V305" s="437"/>
      <c r="W305" s="437"/>
      <c r="X305" s="438"/>
    </row>
    <row r="306" spans="2:24">
      <c r="B306" s="437"/>
      <c r="C306" s="438"/>
      <c r="D306" s="437"/>
      <c r="E306" s="437"/>
      <c r="F306" s="437"/>
      <c r="G306" s="437"/>
      <c r="H306" s="438"/>
      <c r="I306" s="437"/>
      <c r="J306" s="437"/>
      <c r="K306" s="437"/>
      <c r="L306" s="438"/>
      <c r="M306" s="437"/>
      <c r="N306" s="437"/>
      <c r="O306" s="437"/>
      <c r="P306" s="438"/>
      <c r="Q306" s="437"/>
      <c r="R306" s="437"/>
      <c r="S306" s="437"/>
      <c r="T306" s="438"/>
      <c r="U306" s="437"/>
      <c r="V306" s="437"/>
      <c r="W306" s="437"/>
      <c r="X306" s="438"/>
    </row>
    <row r="307" spans="2:24">
      <c r="B307" s="437"/>
      <c r="C307" s="438"/>
      <c r="D307" s="437"/>
      <c r="E307" s="437"/>
      <c r="F307" s="437"/>
      <c r="G307" s="437"/>
      <c r="H307" s="438"/>
      <c r="I307" s="437"/>
      <c r="J307" s="437"/>
      <c r="K307" s="437"/>
      <c r="L307" s="438"/>
      <c r="M307" s="437"/>
      <c r="N307" s="437"/>
      <c r="O307" s="437"/>
      <c r="P307" s="438"/>
      <c r="Q307" s="437"/>
      <c r="R307" s="437"/>
      <c r="S307" s="437"/>
      <c r="T307" s="438"/>
      <c r="U307" s="437"/>
      <c r="V307" s="437"/>
      <c r="W307" s="437"/>
      <c r="X307" s="438"/>
    </row>
    <row r="308" spans="2:24">
      <c r="B308" s="437"/>
      <c r="C308" s="438"/>
      <c r="D308" s="437"/>
      <c r="E308" s="437"/>
      <c r="F308" s="437"/>
      <c r="G308" s="437"/>
      <c r="H308" s="438"/>
      <c r="I308" s="437"/>
      <c r="J308" s="437"/>
      <c r="K308" s="437"/>
      <c r="L308" s="438"/>
      <c r="M308" s="437"/>
      <c r="N308" s="437"/>
      <c r="O308" s="437"/>
      <c r="P308" s="438"/>
      <c r="Q308" s="437"/>
      <c r="R308" s="437"/>
      <c r="S308" s="437"/>
      <c r="T308" s="438"/>
      <c r="U308" s="437"/>
      <c r="V308" s="437"/>
      <c r="W308" s="437"/>
      <c r="X308" s="438"/>
    </row>
    <row r="309" spans="2:24">
      <c r="B309" s="437"/>
      <c r="C309" s="438"/>
      <c r="D309" s="437"/>
      <c r="E309" s="437"/>
      <c r="F309" s="437"/>
      <c r="G309" s="437"/>
      <c r="H309" s="438"/>
      <c r="I309" s="437"/>
      <c r="J309" s="437"/>
      <c r="K309" s="437"/>
      <c r="L309" s="438"/>
      <c r="M309" s="437"/>
      <c r="N309" s="437"/>
      <c r="O309" s="437"/>
      <c r="P309" s="438"/>
      <c r="Q309" s="437"/>
      <c r="R309" s="437"/>
      <c r="S309" s="437"/>
      <c r="T309" s="438"/>
      <c r="U309" s="437"/>
      <c r="V309" s="437"/>
      <c r="W309" s="437"/>
      <c r="X309" s="438"/>
    </row>
    <row r="310" spans="2:24">
      <c r="B310" s="437"/>
      <c r="C310" s="438"/>
      <c r="D310" s="437"/>
      <c r="E310" s="437"/>
      <c r="F310" s="437"/>
      <c r="G310" s="437"/>
      <c r="H310" s="438"/>
      <c r="I310" s="437"/>
      <c r="J310" s="437"/>
      <c r="K310" s="437"/>
      <c r="L310" s="438"/>
      <c r="M310" s="437"/>
      <c r="N310" s="437"/>
      <c r="O310" s="437"/>
      <c r="P310" s="438"/>
      <c r="Q310" s="437"/>
      <c r="R310" s="437"/>
      <c r="S310" s="437"/>
      <c r="T310" s="438"/>
      <c r="U310" s="437"/>
      <c r="V310" s="437"/>
      <c r="W310" s="437"/>
      <c r="X310" s="438"/>
    </row>
    <row r="311" spans="2:24">
      <c r="B311" s="437"/>
      <c r="C311" s="438"/>
      <c r="D311" s="437"/>
      <c r="E311" s="437"/>
      <c r="F311" s="437"/>
      <c r="G311" s="437"/>
      <c r="H311" s="438"/>
      <c r="I311" s="437"/>
      <c r="J311" s="437"/>
      <c r="K311" s="437"/>
      <c r="L311" s="438"/>
      <c r="M311" s="437"/>
      <c r="N311" s="437"/>
      <c r="O311" s="437"/>
      <c r="P311" s="438"/>
      <c r="Q311" s="437"/>
      <c r="R311" s="437"/>
      <c r="S311" s="437"/>
      <c r="T311" s="438"/>
      <c r="U311" s="437"/>
      <c r="V311" s="437"/>
      <c r="W311" s="437"/>
      <c r="X311" s="438"/>
    </row>
    <row r="312" spans="2:24">
      <c r="B312" s="437"/>
      <c r="C312" s="438"/>
      <c r="D312" s="437"/>
      <c r="E312" s="437"/>
      <c r="F312" s="437"/>
      <c r="G312" s="437"/>
      <c r="H312" s="438"/>
      <c r="I312" s="437"/>
      <c r="J312" s="437"/>
      <c r="K312" s="437"/>
      <c r="L312" s="438"/>
      <c r="M312" s="437"/>
      <c r="N312" s="437"/>
      <c r="O312" s="437"/>
      <c r="P312" s="438"/>
      <c r="Q312" s="437"/>
      <c r="R312" s="437"/>
      <c r="S312" s="437"/>
      <c r="T312" s="438"/>
      <c r="U312" s="437"/>
      <c r="V312" s="437"/>
      <c r="W312" s="437"/>
      <c r="X312" s="438"/>
    </row>
    <row r="313" spans="2:24">
      <c r="B313" s="437"/>
      <c r="C313" s="438"/>
      <c r="D313" s="437"/>
      <c r="E313" s="437"/>
      <c r="F313" s="437"/>
      <c r="G313" s="437"/>
      <c r="H313" s="438"/>
      <c r="I313" s="437"/>
      <c r="J313" s="437"/>
      <c r="K313" s="437"/>
      <c r="L313" s="438"/>
      <c r="M313" s="437"/>
      <c r="N313" s="437"/>
      <c r="O313" s="437"/>
      <c r="P313" s="438"/>
      <c r="Q313" s="437"/>
      <c r="R313" s="437"/>
      <c r="S313" s="437"/>
      <c r="T313" s="438"/>
      <c r="U313" s="437"/>
      <c r="V313" s="437"/>
      <c r="W313" s="437"/>
      <c r="X313" s="438"/>
    </row>
    <row r="314" spans="2:24">
      <c r="B314" s="437"/>
      <c r="C314" s="438"/>
      <c r="D314" s="437"/>
      <c r="E314" s="437"/>
      <c r="F314" s="437"/>
      <c r="G314" s="437"/>
      <c r="H314" s="438"/>
      <c r="I314" s="437"/>
      <c r="J314" s="437"/>
      <c r="K314" s="437"/>
      <c r="L314" s="438"/>
      <c r="M314" s="437"/>
      <c r="N314" s="437"/>
      <c r="O314" s="437"/>
      <c r="P314" s="438"/>
      <c r="Q314" s="437"/>
      <c r="R314" s="437"/>
      <c r="S314" s="437"/>
      <c r="T314" s="438"/>
      <c r="U314" s="437"/>
      <c r="V314" s="437"/>
      <c r="W314" s="437"/>
      <c r="X314" s="438"/>
    </row>
    <row r="315" spans="2:24">
      <c r="B315" s="437"/>
      <c r="C315" s="438"/>
      <c r="D315" s="437"/>
      <c r="E315" s="437"/>
      <c r="F315" s="437"/>
      <c r="G315" s="437"/>
      <c r="H315" s="438"/>
      <c r="I315" s="437"/>
      <c r="J315" s="437"/>
      <c r="K315" s="437"/>
      <c r="L315" s="438"/>
      <c r="M315" s="437"/>
      <c r="N315" s="437"/>
      <c r="O315" s="437"/>
      <c r="P315" s="438"/>
      <c r="Q315" s="437"/>
      <c r="R315" s="437"/>
      <c r="S315" s="437"/>
      <c r="T315" s="438"/>
      <c r="U315" s="437"/>
      <c r="V315" s="437"/>
      <c r="W315" s="437"/>
      <c r="X315" s="438"/>
    </row>
    <row r="316" spans="2:24">
      <c r="B316" s="437"/>
      <c r="C316" s="438"/>
      <c r="D316" s="437"/>
      <c r="E316" s="437"/>
      <c r="F316" s="437"/>
      <c r="G316" s="437"/>
      <c r="H316" s="438"/>
      <c r="I316" s="437"/>
      <c r="J316" s="437"/>
      <c r="K316" s="437"/>
      <c r="L316" s="438"/>
      <c r="M316" s="437"/>
      <c r="N316" s="437"/>
      <c r="O316" s="437"/>
      <c r="P316" s="438"/>
      <c r="Q316" s="437"/>
      <c r="R316" s="437"/>
      <c r="S316" s="437"/>
      <c r="T316" s="438"/>
      <c r="U316" s="437"/>
      <c r="V316" s="437"/>
      <c r="W316" s="437"/>
      <c r="X316" s="438"/>
    </row>
    <row r="317" spans="2:24">
      <c r="B317" s="437"/>
      <c r="C317" s="438"/>
      <c r="D317" s="437"/>
      <c r="E317" s="437"/>
      <c r="F317" s="437"/>
      <c r="G317" s="437"/>
      <c r="H317" s="438"/>
      <c r="I317" s="437"/>
      <c r="J317" s="437"/>
      <c r="K317" s="437"/>
      <c r="L317" s="438"/>
      <c r="M317" s="437"/>
      <c r="N317" s="437"/>
      <c r="O317" s="437"/>
      <c r="P317" s="438"/>
      <c r="Q317" s="437"/>
      <c r="R317" s="437"/>
      <c r="S317" s="437"/>
      <c r="T317" s="438"/>
      <c r="U317" s="437"/>
      <c r="V317" s="437"/>
      <c r="W317" s="437"/>
      <c r="X317" s="438"/>
    </row>
  </sheetData>
  <mergeCells count="34">
    <mergeCell ref="B6:G6"/>
    <mergeCell ref="U59:X59"/>
    <mergeCell ref="U60:X60"/>
    <mergeCell ref="U61:X61"/>
    <mergeCell ref="C91:X91"/>
    <mergeCell ref="E59:H59"/>
    <mergeCell ref="E60:H60"/>
    <mergeCell ref="C61:D63"/>
    <mergeCell ref="E61:H61"/>
    <mergeCell ref="M70:X71"/>
    <mergeCell ref="Q61:T61"/>
    <mergeCell ref="M60:P60"/>
    <mergeCell ref="M61:P61"/>
    <mergeCell ref="I61:L61"/>
    <mergeCell ref="Q60:T60"/>
    <mergeCell ref="I59:L59"/>
    <mergeCell ref="I60:L60"/>
    <mergeCell ref="C31:D33"/>
    <mergeCell ref="E31:H31"/>
    <mergeCell ref="Q8:T8"/>
    <mergeCell ref="Q9:T9"/>
    <mergeCell ref="Q59:T59"/>
    <mergeCell ref="M8:P8"/>
    <mergeCell ref="M9:P9"/>
    <mergeCell ref="M59:P59"/>
    <mergeCell ref="I8:L8"/>
    <mergeCell ref="I9:L9"/>
    <mergeCell ref="E7:X7"/>
    <mergeCell ref="E8:H8"/>
    <mergeCell ref="E9:H9"/>
    <mergeCell ref="E29:H29"/>
    <mergeCell ref="E30:H30"/>
    <mergeCell ref="U8:X8"/>
    <mergeCell ref="U9:X9"/>
  </mergeCells>
  <pageMargins left="0.7" right="0.7" top="0.75" bottom="0.75" header="0.3" footer="0.3"/>
  <pageSetup paperSize="17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N59"/>
  <sheetViews>
    <sheetView showGridLines="0" zoomScale="75" zoomScaleNormal="75" workbookViewId="0">
      <selection activeCell="L10" sqref="L10"/>
    </sheetView>
  </sheetViews>
  <sheetFormatPr defaultColWidth="0" defaultRowHeight="12.75" customHeight="1" zeroHeight="1"/>
  <cols>
    <col min="1" max="14" width="10.7109375" style="152" customWidth="1"/>
    <col min="15" max="16384" width="9.140625" style="152" hidden="1"/>
  </cols>
  <sheetData>
    <row r="1" spans="1:13" s="150" customFormat="1" ht="6.95" customHeight="1">
      <c r="A1" s="161" t="s">
        <v>123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3"/>
    </row>
    <row r="2" spans="1:13" s="150" customFormat="1" ht="34.5" customHeight="1">
      <c r="A2" s="151"/>
      <c r="B2" s="583" t="s">
        <v>53</v>
      </c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4"/>
    </row>
    <row r="3" spans="1:13" s="150" customFormat="1" ht="15" customHeight="1">
      <c r="A3" s="151"/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165" t="s">
        <v>245</v>
      </c>
      <c r="M3" s="578"/>
    </row>
    <row r="4" spans="1:13" s="150" customFormat="1" ht="18.75" customHeight="1">
      <c r="A4" s="151"/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82" t="s">
        <v>187</v>
      </c>
      <c r="M4" s="581"/>
    </row>
    <row r="5" spans="1:13" s="150" customFormat="1" ht="16.5" customHeight="1">
      <c r="A5" s="151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82" t="s">
        <v>242</v>
      </c>
      <c r="M5" s="581"/>
    </row>
    <row r="6" spans="1:13" s="150" customFormat="1" ht="10.5" customHeight="1">
      <c r="A6" s="164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 t="s">
        <v>243</v>
      </c>
      <c r="M6" s="166"/>
    </row>
    <row r="7" spans="1:13" s="150" customFormat="1" ht="51.75" customHeight="1">
      <c r="A7" s="16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6"/>
    </row>
    <row r="8" spans="1:13" s="150" customFormat="1" ht="23.1" customHeight="1">
      <c r="A8" s="151"/>
      <c r="B8" s="583" t="s">
        <v>188</v>
      </c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4"/>
    </row>
    <row r="9" spans="1:13" s="150" customFormat="1" ht="23.1" customHeight="1">
      <c r="A9" s="16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6"/>
    </row>
    <row r="10" spans="1:13" s="150" customFormat="1" ht="23.1" customHeight="1">
      <c r="A10" s="164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6"/>
    </row>
    <row r="11" spans="1:13" s="150" customFormat="1" ht="23.1" customHeight="1">
      <c r="A11" s="151"/>
      <c r="B11" s="585" t="s">
        <v>54</v>
      </c>
      <c r="C11" s="585"/>
      <c r="D11" s="585"/>
      <c r="E11" s="585"/>
      <c r="F11" s="585"/>
      <c r="G11" s="585"/>
      <c r="H11" s="585"/>
      <c r="I11" s="585"/>
      <c r="J11" s="585"/>
      <c r="K11" s="585"/>
      <c r="L11" s="585"/>
      <c r="M11" s="586"/>
    </row>
    <row r="12" spans="1:13" s="150" customFormat="1" ht="23.1" customHeight="1">
      <c r="A12" s="151"/>
      <c r="B12" s="167" t="s">
        <v>25</v>
      </c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3"/>
    </row>
    <row r="13" spans="1:13" s="150" customFormat="1" ht="23.1" customHeight="1">
      <c r="A13" s="151"/>
      <c r="B13" s="167" t="s">
        <v>3</v>
      </c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3"/>
    </row>
    <row r="14" spans="1:13" s="150" customFormat="1" ht="23.1" customHeight="1">
      <c r="A14" s="151"/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3"/>
    </row>
    <row r="15" spans="1:13" s="150" customFormat="1" ht="23.1" customHeight="1">
      <c r="A15" s="151"/>
      <c r="B15" s="168">
        <v>1</v>
      </c>
      <c r="C15" s="148" t="s">
        <v>122</v>
      </c>
      <c r="D15" s="168"/>
      <c r="E15" s="168"/>
      <c r="F15" s="168"/>
      <c r="G15" s="168"/>
      <c r="H15" s="168"/>
      <c r="I15" s="168"/>
      <c r="J15" s="152"/>
      <c r="K15" s="152"/>
      <c r="L15" s="152"/>
      <c r="M15" s="153"/>
    </row>
    <row r="16" spans="1:13" s="150" customFormat="1" ht="23.1" customHeight="1">
      <c r="A16" s="151"/>
      <c r="B16" s="169"/>
      <c r="C16" s="168"/>
      <c r="D16" s="168"/>
      <c r="E16" s="168"/>
      <c r="F16" s="168"/>
      <c r="G16" s="168"/>
      <c r="H16" s="168"/>
      <c r="I16" s="168"/>
      <c r="J16" s="152"/>
      <c r="K16" s="152"/>
      <c r="L16" s="152"/>
      <c r="M16" s="153"/>
    </row>
    <row r="17" spans="1:13" s="150" customFormat="1" ht="23.1" customHeight="1">
      <c r="A17" s="151"/>
      <c r="B17" s="168">
        <v>2</v>
      </c>
      <c r="C17" s="148" t="s">
        <v>54</v>
      </c>
      <c r="D17" s="168"/>
      <c r="E17" s="168"/>
      <c r="F17" s="168"/>
      <c r="G17" s="168"/>
      <c r="H17" s="168"/>
      <c r="I17" s="168"/>
      <c r="J17" s="152"/>
      <c r="K17" s="152"/>
      <c r="L17" s="152"/>
      <c r="M17" s="153"/>
    </row>
    <row r="18" spans="1:13" s="150" customFormat="1" ht="23.1" customHeight="1">
      <c r="A18" s="151"/>
      <c r="B18" s="169"/>
      <c r="C18" s="168"/>
      <c r="D18" s="168"/>
      <c r="E18" s="168"/>
      <c r="F18" s="168"/>
      <c r="G18" s="168"/>
      <c r="H18" s="168"/>
      <c r="I18" s="168"/>
      <c r="J18" s="152"/>
      <c r="K18" s="152"/>
      <c r="L18" s="152"/>
      <c r="M18" s="153"/>
    </row>
    <row r="19" spans="1:13" s="150" customFormat="1" ht="23.1" customHeight="1">
      <c r="A19" s="151"/>
      <c r="B19" s="168">
        <v>3</v>
      </c>
      <c r="C19" s="148" t="s">
        <v>55</v>
      </c>
      <c r="D19" s="168"/>
      <c r="E19" s="168"/>
      <c r="F19" s="168"/>
      <c r="G19" s="168"/>
      <c r="H19" s="168"/>
      <c r="I19" s="168"/>
      <c r="J19" s="152"/>
      <c r="K19" s="152"/>
      <c r="L19" s="152"/>
      <c r="M19" s="153"/>
    </row>
    <row r="20" spans="1:13" s="150" customFormat="1" ht="23.1" customHeight="1">
      <c r="A20" s="151"/>
      <c r="B20" s="168"/>
      <c r="C20" s="168"/>
      <c r="D20" s="168"/>
      <c r="E20" s="168"/>
      <c r="F20" s="168"/>
      <c r="G20" s="168"/>
      <c r="H20" s="168"/>
      <c r="I20" s="168"/>
      <c r="J20" s="152"/>
      <c r="K20" s="152"/>
      <c r="L20" s="152"/>
      <c r="M20" s="153"/>
    </row>
    <row r="21" spans="1:13" s="150" customFormat="1" ht="23.1" customHeight="1">
      <c r="A21" s="151"/>
      <c r="B21" s="168">
        <v>4</v>
      </c>
      <c r="C21" s="148" t="s">
        <v>117</v>
      </c>
      <c r="D21" s="168"/>
      <c r="E21" s="168"/>
      <c r="F21" s="168"/>
      <c r="G21" s="168"/>
      <c r="H21" s="168"/>
      <c r="I21" s="168"/>
      <c r="J21" s="152"/>
      <c r="K21" s="152"/>
      <c r="L21" s="152"/>
      <c r="M21" s="153"/>
    </row>
    <row r="22" spans="1:13" s="150" customFormat="1" ht="23.1" customHeight="1">
      <c r="A22" s="151"/>
      <c r="B22" s="168"/>
      <c r="C22" s="168"/>
      <c r="D22" s="168"/>
      <c r="E22" s="168"/>
      <c r="F22" s="168"/>
      <c r="G22" s="168"/>
      <c r="H22" s="168"/>
      <c r="I22" s="168"/>
      <c r="J22" s="152"/>
      <c r="K22" s="152"/>
      <c r="L22" s="152"/>
      <c r="M22" s="153"/>
    </row>
    <row r="23" spans="1:13" s="150" customFormat="1" ht="23.1" customHeight="1">
      <c r="A23" s="151"/>
      <c r="B23" s="168">
        <v>5</v>
      </c>
      <c r="C23" s="148" t="s">
        <v>105</v>
      </c>
      <c r="D23" s="168"/>
      <c r="E23" s="168"/>
      <c r="F23" s="168"/>
      <c r="G23" s="168"/>
      <c r="H23" s="168"/>
      <c r="I23" s="168"/>
      <c r="J23" s="152"/>
      <c r="K23" s="152"/>
      <c r="L23" s="152"/>
      <c r="M23" s="153"/>
    </row>
    <row r="24" spans="1:13" s="150" customFormat="1" ht="23.1" customHeight="1">
      <c r="A24" s="151"/>
      <c r="B24" s="168"/>
      <c r="C24" s="168"/>
      <c r="D24" s="168"/>
      <c r="E24" s="168"/>
      <c r="F24" s="168"/>
      <c r="G24" s="168"/>
      <c r="H24" s="168"/>
      <c r="I24" s="168"/>
      <c r="J24" s="152"/>
      <c r="K24" s="152"/>
      <c r="L24" s="152"/>
      <c r="M24" s="153"/>
    </row>
    <row r="25" spans="1:13" s="150" customFormat="1" ht="23.1" customHeight="1">
      <c r="A25" s="151"/>
      <c r="B25" s="168">
        <v>6</v>
      </c>
      <c r="C25" s="148" t="s">
        <v>94</v>
      </c>
      <c r="D25" s="168"/>
      <c r="E25" s="168"/>
      <c r="F25" s="168"/>
      <c r="G25" s="168"/>
      <c r="H25" s="168"/>
      <c r="I25" s="168"/>
      <c r="J25" s="152"/>
      <c r="K25" s="152"/>
      <c r="L25" s="152"/>
      <c r="M25" s="153"/>
    </row>
    <row r="26" spans="1:13" s="150" customFormat="1" ht="23.1" customHeight="1">
      <c r="A26" s="151"/>
      <c r="B26" s="168"/>
      <c r="C26" s="168"/>
      <c r="D26" s="168"/>
      <c r="E26" s="168"/>
      <c r="F26" s="168"/>
      <c r="G26" s="168"/>
      <c r="H26" s="168"/>
      <c r="I26" s="168"/>
      <c r="J26" s="152"/>
      <c r="K26" s="152"/>
      <c r="L26" s="152"/>
      <c r="M26" s="153"/>
    </row>
    <row r="27" spans="1:13" s="150" customFormat="1" ht="23.1" customHeight="1">
      <c r="A27" s="151"/>
      <c r="B27" s="168">
        <v>7</v>
      </c>
      <c r="C27" s="148" t="s">
        <v>20</v>
      </c>
      <c r="D27" s="168"/>
      <c r="E27" s="168"/>
      <c r="F27" s="168"/>
      <c r="G27" s="168"/>
      <c r="H27" s="168"/>
      <c r="I27" s="168"/>
      <c r="J27" s="152"/>
      <c r="K27" s="152"/>
      <c r="L27" s="152"/>
      <c r="M27" s="153"/>
    </row>
    <row r="28" spans="1:13" s="150" customFormat="1" ht="23.1" customHeight="1">
      <c r="A28" s="151"/>
      <c r="B28" s="168"/>
      <c r="C28" s="168"/>
      <c r="D28" s="168"/>
      <c r="E28" s="168"/>
      <c r="F28" s="168"/>
      <c r="G28" s="168"/>
      <c r="H28" s="168"/>
      <c r="I28" s="168"/>
      <c r="J28" s="152"/>
      <c r="K28" s="152"/>
      <c r="L28" s="152"/>
      <c r="M28" s="153"/>
    </row>
    <row r="29" spans="1:13" s="150" customFormat="1" ht="23.1" customHeight="1">
      <c r="A29" s="151"/>
      <c r="B29" s="168">
        <v>8</v>
      </c>
      <c r="C29" s="148" t="s">
        <v>113</v>
      </c>
      <c r="D29" s="168"/>
      <c r="E29" s="168"/>
      <c r="F29" s="168"/>
      <c r="G29" s="168"/>
      <c r="H29" s="168"/>
      <c r="I29" s="168"/>
      <c r="J29" s="152"/>
      <c r="K29" s="152"/>
      <c r="L29" s="152"/>
      <c r="M29" s="153"/>
    </row>
    <row r="30" spans="1:13" s="150" customFormat="1" ht="23.1" customHeight="1">
      <c r="A30" s="151"/>
      <c r="B30" s="168"/>
      <c r="C30" s="169"/>
      <c r="D30" s="170"/>
      <c r="E30" s="152"/>
      <c r="F30" s="152"/>
      <c r="G30" s="152"/>
      <c r="H30" s="152"/>
      <c r="I30" s="152"/>
      <c r="J30" s="152"/>
      <c r="K30" s="152"/>
      <c r="L30" s="152"/>
      <c r="M30" s="153"/>
    </row>
    <row r="31" spans="1:13" s="150" customFormat="1" ht="23.1" customHeight="1">
      <c r="A31" s="151"/>
      <c r="B31" s="168">
        <v>9</v>
      </c>
      <c r="C31" s="148" t="s">
        <v>100</v>
      </c>
      <c r="D31" s="170"/>
      <c r="E31" s="152"/>
      <c r="F31" s="152"/>
      <c r="G31" s="152"/>
      <c r="H31" s="152"/>
      <c r="I31" s="152"/>
      <c r="J31" s="152"/>
      <c r="K31" s="152"/>
      <c r="L31" s="152"/>
      <c r="M31" s="153"/>
    </row>
    <row r="32" spans="1:13" s="150" customFormat="1" ht="23.1" customHeight="1">
      <c r="A32" s="151"/>
      <c r="B32" s="168"/>
      <c r="C32" s="169"/>
      <c r="D32" s="170"/>
      <c r="E32" s="152"/>
      <c r="F32" s="152"/>
      <c r="G32" s="152"/>
      <c r="H32" s="152"/>
      <c r="I32" s="152"/>
      <c r="J32" s="152"/>
      <c r="K32" s="152"/>
      <c r="L32" s="152"/>
      <c r="M32" s="153"/>
    </row>
    <row r="33" spans="1:13" s="150" customFormat="1" ht="23.1" customHeight="1">
      <c r="A33" s="151"/>
      <c r="B33" s="168">
        <v>10</v>
      </c>
      <c r="C33" s="148" t="s">
        <v>98</v>
      </c>
      <c r="D33" s="170"/>
      <c r="E33" s="152"/>
      <c r="F33" s="152"/>
      <c r="G33" s="152"/>
      <c r="H33" s="152"/>
      <c r="I33" s="152"/>
      <c r="J33" s="152"/>
      <c r="K33" s="152"/>
      <c r="L33" s="152"/>
      <c r="M33" s="153"/>
    </row>
    <row r="34" spans="1:13" s="150" customFormat="1" ht="23.1" customHeight="1">
      <c r="A34" s="151"/>
      <c r="B34" s="168"/>
      <c r="C34" s="148"/>
      <c r="D34" s="170"/>
      <c r="E34" s="152"/>
      <c r="F34" s="152"/>
      <c r="G34" s="152"/>
      <c r="H34" s="152"/>
      <c r="I34" s="152"/>
      <c r="J34" s="152"/>
      <c r="K34" s="152"/>
      <c r="L34" s="152"/>
      <c r="M34" s="153"/>
    </row>
    <row r="35" spans="1:13" s="150" customFormat="1" ht="23.1" customHeight="1">
      <c r="A35" s="151"/>
      <c r="B35" s="168">
        <v>11</v>
      </c>
      <c r="C35" s="148" t="s">
        <v>223</v>
      </c>
      <c r="D35" s="170"/>
      <c r="E35" s="152"/>
      <c r="F35" s="152"/>
      <c r="G35" s="152"/>
      <c r="H35" s="152"/>
      <c r="I35" s="152"/>
      <c r="J35" s="152"/>
      <c r="K35" s="152"/>
      <c r="L35" s="152"/>
      <c r="M35" s="153"/>
    </row>
    <row r="36" spans="1:13" s="150" customFormat="1" ht="23.1" customHeight="1">
      <c r="A36" s="158"/>
      <c r="B36" s="171"/>
      <c r="C36" s="149"/>
      <c r="D36" s="172"/>
      <c r="E36" s="159"/>
      <c r="F36" s="159"/>
      <c r="G36" s="159"/>
      <c r="H36" s="159"/>
      <c r="I36" s="159"/>
      <c r="J36" s="159"/>
      <c r="K36" s="159"/>
      <c r="L36" s="159"/>
      <c r="M36" s="160"/>
    </row>
    <row r="37" spans="1:13" ht="23.1" customHeight="1">
      <c r="B37" s="157"/>
    </row>
    <row r="38" spans="1:13" ht="23.1" hidden="1" customHeight="1">
      <c r="B38" s="173"/>
    </row>
    <row r="39" spans="1:13" hidden="1"/>
    <row r="40" spans="1:13" hidden="1"/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t="12.75" hidden="1" customHeight="1"/>
    <row r="59" ht="12.75" customHeight="1"/>
  </sheetData>
  <mergeCells count="3">
    <mergeCell ref="B2:M2"/>
    <mergeCell ref="B8:M8"/>
    <mergeCell ref="B11:M11"/>
  </mergeCells>
  <hyperlinks>
    <hyperlink ref="C15" location="'1. Cover'!A1" display="Cover Page"/>
    <hyperlink ref="C17" location="'2. TOC'!A1" display="Table of Contents"/>
    <hyperlink ref="C19" location="'3. Legend'!A1" display="Legend / Colour Scheme"/>
    <hyperlink ref="C21" location="'4. OEB_Adjustment_Input_Sheet'!A1" display="OEB Adjustment Input Sheet"/>
    <hyperlink ref="C23" location="'5. Rate_Base_&amp;_Cost_of_Capital'!A1" display="Rate Base and Cost of Capital"/>
    <hyperlink ref="C25" location="'6. Taxes'!A1" display="Regulatory Income Taxes"/>
    <hyperlink ref="C27" location="'7. Rev_Req'!A1" display="Revenue Requirement"/>
    <hyperlink ref="C29" location="'8. Revenue_Def_Suff'!A1" display="Revenue Requiremenmt Deficiency / Sufficiency"/>
    <hyperlink ref="C31" location="'9. Payment_Amounts'!A1" display="Requested Payment Amounts"/>
    <hyperlink ref="C33" location="'10. Deferral_Variance_&amp;_Riders'!A1" display="Recovery of Deferral and Variance Accounts and Riders"/>
    <hyperlink ref="C35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AE57"/>
  <sheetViews>
    <sheetView showGridLines="0" zoomScale="75" zoomScaleNormal="75" workbookViewId="0">
      <selection activeCell="L4" sqref="L4"/>
    </sheetView>
  </sheetViews>
  <sheetFormatPr defaultColWidth="0" defaultRowHeight="12.75" zeroHeight="1"/>
  <cols>
    <col min="1" max="14" width="10.7109375" style="50" customWidth="1"/>
    <col min="15" max="31" width="0" style="50" hidden="1" customWidth="1"/>
    <col min="32" max="16384" width="9.140625" style="50" hidden="1"/>
  </cols>
  <sheetData>
    <row r="1" spans="1:13">
      <c r="L1" s="365" t="s">
        <v>245</v>
      </c>
    </row>
    <row r="2" spans="1:13">
      <c r="L2" s="365" t="s">
        <v>187</v>
      </c>
    </row>
    <row r="3" spans="1:13">
      <c r="L3" s="365" t="s">
        <v>242</v>
      </c>
    </row>
    <row r="4" spans="1:13">
      <c r="L4" s="133" t="s">
        <v>243</v>
      </c>
    </row>
    <row r="5" spans="1:13">
      <c r="A5" s="179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1"/>
    </row>
    <row r="6" spans="1:13" ht="26.25">
      <c r="A6" s="49"/>
      <c r="B6" s="589" t="s">
        <v>53</v>
      </c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90"/>
    </row>
    <row r="7" spans="1:13">
      <c r="A7" s="49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6"/>
    </row>
    <row r="8" spans="1:13">
      <c r="A8" s="49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6"/>
    </row>
    <row r="9" spans="1:13" ht="26.25">
      <c r="A9" s="49"/>
      <c r="B9" s="589" t="s">
        <v>188</v>
      </c>
      <c r="C9" s="589"/>
      <c r="D9" s="589"/>
      <c r="E9" s="589"/>
      <c r="F9" s="589"/>
      <c r="G9" s="589"/>
      <c r="H9" s="589"/>
      <c r="I9" s="589"/>
      <c r="J9" s="589"/>
      <c r="K9" s="589"/>
      <c r="L9" s="589"/>
      <c r="M9" s="590"/>
    </row>
    <row r="10" spans="1:13">
      <c r="A10" s="49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6"/>
    </row>
    <row r="11" spans="1:13">
      <c r="A11" s="49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</row>
    <row r="12" spans="1:13" ht="25.5">
      <c r="A12" s="49"/>
      <c r="B12" s="591" t="s">
        <v>55</v>
      </c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2"/>
    </row>
    <row r="13" spans="1:13" ht="25.5">
      <c r="A13" s="49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7"/>
    </row>
    <row r="14" spans="1:13" ht="25.5">
      <c r="A14" s="49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7"/>
    </row>
    <row r="15" spans="1:13">
      <c r="A15" s="49"/>
      <c r="M15" s="51"/>
    </row>
    <row r="16" spans="1:13">
      <c r="A16" s="49"/>
      <c r="M16" s="51"/>
    </row>
    <row r="17" spans="1:13">
      <c r="A17" s="49"/>
      <c r="M17" s="51"/>
    </row>
    <row r="18" spans="1:13" ht="18">
      <c r="A18" s="49"/>
      <c r="B18" s="90"/>
      <c r="C18" s="90"/>
      <c r="M18" s="51"/>
    </row>
    <row r="19" spans="1:13" ht="18" customHeight="1">
      <c r="A19" s="49"/>
      <c r="B19" s="91"/>
      <c r="C19" s="587" t="s">
        <v>133</v>
      </c>
      <c r="D19" s="587"/>
      <c r="E19" s="587"/>
      <c r="F19" s="587"/>
      <c r="G19" s="587"/>
      <c r="H19" s="587"/>
      <c r="I19" s="587"/>
      <c r="J19" s="587"/>
      <c r="K19" s="587"/>
      <c r="L19" s="587"/>
      <c r="M19" s="588"/>
    </row>
    <row r="20" spans="1:13" ht="18" customHeight="1">
      <c r="A20" s="49"/>
      <c r="B20" s="91"/>
      <c r="C20" s="587"/>
      <c r="D20" s="587"/>
      <c r="E20" s="587"/>
      <c r="F20" s="587"/>
      <c r="G20" s="587"/>
      <c r="H20" s="587"/>
      <c r="I20" s="587"/>
      <c r="J20" s="587"/>
      <c r="K20" s="587"/>
      <c r="L20" s="587"/>
      <c r="M20" s="588"/>
    </row>
    <row r="21" spans="1:13" ht="18" customHeight="1">
      <c r="A21" s="49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</row>
    <row r="22" spans="1:13" ht="18" customHeight="1">
      <c r="A22" s="49"/>
      <c r="B22" s="146"/>
      <c r="C22" s="587" t="s">
        <v>134</v>
      </c>
      <c r="D22" s="587"/>
      <c r="E22" s="587"/>
      <c r="F22" s="587"/>
      <c r="G22" s="587"/>
      <c r="H22" s="587"/>
      <c r="I22" s="587"/>
      <c r="J22" s="587"/>
      <c r="K22" s="587"/>
      <c r="L22" s="587"/>
      <c r="M22" s="588"/>
    </row>
    <row r="23" spans="1:13" ht="18">
      <c r="A23" s="49"/>
      <c r="B23" s="146"/>
      <c r="C23" s="587"/>
      <c r="D23" s="587"/>
      <c r="E23" s="587"/>
      <c r="F23" s="587"/>
      <c r="G23" s="587"/>
      <c r="H23" s="587"/>
      <c r="I23" s="587"/>
      <c r="J23" s="587"/>
      <c r="K23" s="587"/>
      <c r="L23" s="587"/>
      <c r="M23" s="588"/>
    </row>
    <row r="24" spans="1:13" ht="18">
      <c r="A24" s="49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</row>
    <row r="25" spans="1:13" ht="18" customHeight="1">
      <c r="A25" s="49"/>
      <c r="B25" s="92"/>
      <c r="C25" s="587" t="s">
        <v>132</v>
      </c>
      <c r="D25" s="587"/>
      <c r="E25" s="587"/>
      <c r="F25" s="587"/>
      <c r="G25" s="587"/>
      <c r="H25" s="587"/>
      <c r="I25" s="587"/>
      <c r="J25" s="587"/>
      <c r="K25" s="587"/>
      <c r="L25" s="587"/>
      <c r="M25" s="588"/>
    </row>
    <row r="26" spans="1:13" ht="18" customHeight="1">
      <c r="A26" s="49"/>
      <c r="B26" s="92"/>
      <c r="C26" s="587"/>
      <c r="D26" s="587"/>
      <c r="E26" s="587"/>
      <c r="F26" s="587"/>
      <c r="G26" s="587"/>
      <c r="H26" s="587"/>
      <c r="I26" s="587"/>
      <c r="J26" s="587"/>
      <c r="K26" s="587"/>
      <c r="L26" s="587"/>
      <c r="M26" s="588"/>
    </row>
    <row r="27" spans="1:13">
      <c r="A27" s="49"/>
      <c r="M27" s="51"/>
    </row>
    <row r="28" spans="1:13">
      <c r="A28" s="49"/>
      <c r="M28" s="51"/>
    </row>
    <row r="29" spans="1:13">
      <c r="A29" s="49"/>
      <c r="M29" s="51"/>
    </row>
    <row r="30" spans="1:13">
      <c r="A30" s="49"/>
      <c r="M30" s="51"/>
    </row>
    <row r="31" spans="1:13">
      <c r="A31" s="49"/>
      <c r="M31" s="51"/>
    </row>
    <row r="32" spans="1:13">
      <c r="A32" s="49"/>
      <c r="M32" s="51"/>
    </row>
    <row r="33" spans="1:13">
      <c r="A33" s="49"/>
      <c r="M33" s="51"/>
    </row>
    <row r="34" spans="1:13">
      <c r="A34" s="49"/>
      <c r="M34" s="51"/>
    </row>
    <row r="35" spans="1:13">
      <c r="A35" s="49"/>
      <c r="M35" s="51"/>
    </row>
    <row r="36" spans="1:13">
      <c r="A36" s="49"/>
      <c r="M36" s="51"/>
    </row>
    <row r="37" spans="1:13">
      <c r="A37" s="49"/>
      <c r="M37" s="51"/>
    </row>
    <row r="38" spans="1:13">
      <c r="A38" s="49"/>
      <c r="M38" s="51"/>
    </row>
    <row r="39" spans="1:13">
      <c r="A39" s="49"/>
      <c r="M39" s="51"/>
    </row>
    <row r="40" spans="1:13">
      <c r="A40" s="49"/>
      <c r="M40" s="51"/>
    </row>
    <row r="41" spans="1:13">
      <c r="A41" s="49"/>
      <c r="M41" s="51"/>
    </row>
    <row r="42" spans="1:13">
      <c r="A42" s="49"/>
      <c r="M42" s="51"/>
    </row>
    <row r="43" spans="1:13">
      <c r="A43" s="49"/>
      <c r="M43" s="51"/>
    </row>
    <row r="44" spans="1:13">
      <c r="A44" s="49"/>
      <c r="M44" s="51"/>
    </row>
    <row r="45" spans="1:13">
      <c r="A45" s="49"/>
      <c r="M45" s="51"/>
    </row>
    <row r="46" spans="1:13">
      <c r="A46" s="49"/>
      <c r="M46" s="51"/>
    </row>
    <row r="47" spans="1:13">
      <c r="A47" s="49"/>
      <c r="M47" s="51"/>
    </row>
    <row r="48" spans="1:13">
      <c r="A48" s="49"/>
      <c r="M48" s="51"/>
    </row>
    <row r="49" spans="1:13">
      <c r="A49" s="49"/>
      <c r="M49" s="51"/>
    </row>
    <row r="50" spans="1:13">
      <c r="A50" s="49"/>
      <c r="M50" s="51"/>
    </row>
    <row r="51" spans="1:13">
      <c r="A51" s="52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4"/>
    </row>
    <row r="52" spans="1:13"/>
    <row r="53" spans="1:13" hidden="1"/>
    <row r="54" spans="1:13" hidden="1"/>
    <row r="55" spans="1:13" hidden="1"/>
    <row r="56" spans="1:13" hidden="1"/>
    <row r="57" spans="1:13" hidden="1"/>
  </sheetData>
  <mergeCells count="6">
    <mergeCell ref="C22:M23"/>
    <mergeCell ref="C25:M26"/>
    <mergeCell ref="B6:M6"/>
    <mergeCell ref="B9:M9"/>
    <mergeCell ref="B12:M12"/>
    <mergeCell ref="C19:M20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3" tint="0.79998168889431442"/>
  </sheetPr>
  <dimension ref="A1:X501"/>
  <sheetViews>
    <sheetView showGridLines="0" zoomScale="75" zoomScaleNormal="75" zoomScalePageLayoutView="75" workbookViewId="0">
      <selection activeCell="K1" sqref="K1:K4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5" width="22.5703125" style="497" customWidth="1"/>
    <col min="6" max="6" width="22.28515625" style="7" customWidth="1"/>
    <col min="7" max="8" width="22.5703125" style="7" customWidth="1"/>
    <col min="9" max="9" width="22.5703125" style="497" customWidth="1"/>
    <col min="10" max="12" width="22.5703125" style="7" customWidth="1"/>
    <col min="13" max="13" width="22.5703125" style="497" customWidth="1"/>
    <col min="14" max="16" width="22.5703125" style="7" customWidth="1"/>
    <col min="17" max="17" width="22.5703125" style="497" customWidth="1"/>
    <col min="18" max="20" width="22.5703125" style="7" customWidth="1"/>
    <col min="21" max="21" width="22.5703125" style="497" customWidth="1"/>
    <col min="22" max="24" width="22.5703125" style="7" customWidth="1"/>
    <col min="25" max="16384" width="9.140625" style="3"/>
  </cols>
  <sheetData>
    <row r="1" spans="2:24">
      <c r="K1" s="497" t="s">
        <v>245</v>
      </c>
    </row>
    <row r="2" spans="2:24">
      <c r="K2" s="497" t="s">
        <v>187</v>
      </c>
    </row>
    <row r="3" spans="2:24">
      <c r="K3" s="497" t="s">
        <v>242</v>
      </c>
    </row>
    <row r="4" spans="2:24">
      <c r="K4" s="497" t="s">
        <v>243</v>
      </c>
    </row>
    <row r="5" spans="2:24" ht="18.75" thickBot="1">
      <c r="B5" s="75" t="s">
        <v>117</v>
      </c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</row>
    <row r="6" spans="2:24" ht="15.75" customHeight="1" thickBot="1">
      <c r="E6" s="600" t="s">
        <v>112</v>
      </c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  <c r="V6" s="601"/>
      <c r="W6" s="601"/>
      <c r="X6" s="602"/>
    </row>
    <row r="7" spans="2:24" ht="15.75">
      <c r="B7" s="71"/>
      <c r="C7" s="116"/>
      <c r="D7" s="329"/>
      <c r="E7" s="603">
        <v>2017</v>
      </c>
      <c r="F7" s="603"/>
      <c r="G7" s="598"/>
      <c r="H7" s="599"/>
      <c r="I7" s="598">
        <v>2018</v>
      </c>
      <c r="J7" s="598"/>
      <c r="K7" s="598"/>
      <c r="L7" s="599"/>
      <c r="M7" s="598">
        <v>2019</v>
      </c>
      <c r="N7" s="598"/>
      <c r="O7" s="598"/>
      <c r="P7" s="599"/>
      <c r="Q7" s="598">
        <v>2020</v>
      </c>
      <c r="R7" s="598"/>
      <c r="S7" s="598"/>
      <c r="T7" s="599"/>
      <c r="U7" s="598">
        <v>2021</v>
      </c>
      <c r="V7" s="598"/>
      <c r="W7" s="598"/>
      <c r="X7" s="599"/>
    </row>
    <row r="8" spans="2:24" ht="15.75">
      <c r="B8" s="66" t="s">
        <v>2</v>
      </c>
      <c r="C8" s="306"/>
      <c r="D8" s="330"/>
      <c r="E8" s="486" t="s">
        <v>135</v>
      </c>
      <c r="F8" s="305" t="s">
        <v>240</v>
      </c>
      <c r="G8" s="265" t="s">
        <v>21</v>
      </c>
      <c r="H8" s="10" t="s">
        <v>21</v>
      </c>
      <c r="I8" s="486" t="s">
        <v>135</v>
      </c>
      <c r="J8" s="305" t="s">
        <v>240</v>
      </c>
      <c r="K8" s="265" t="s">
        <v>21</v>
      </c>
      <c r="L8" s="10" t="s">
        <v>21</v>
      </c>
      <c r="M8" s="486" t="s">
        <v>135</v>
      </c>
      <c r="N8" s="305" t="s">
        <v>240</v>
      </c>
      <c r="O8" s="265" t="s">
        <v>21</v>
      </c>
      <c r="P8" s="10" t="s">
        <v>21</v>
      </c>
      <c r="Q8" s="486" t="s">
        <v>135</v>
      </c>
      <c r="R8" s="305" t="s">
        <v>240</v>
      </c>
      <c r="S8" s="265" t="s">
        <v>21</v>
      </c>
      <c r="T8" s="10" t="s">
        <v>21</v>
      </c>
      <c r="U8" s="486" t="s">
        <v>135</v>
      </c>
      <c r="V8" s="305" t="s">
        <v>240</v>
      </c>
      <c r="W8" s="265" t="s">
        <v>21</v>
      </c>
      <c r="X8" s="10" t="s">
        <v>21</v>
      </c>
    </row>
    <row r="9" spans="2:24" ht="16.5" customHeight="1" thickBot="1">
      <c r="B9" s="38" t="s">
        <v>3</v>
      </c>
      <c r="C9" s="12" t="s">
        <v>1</v>
      </c>
      <c r="D9" s="38" t="s">
        <v>145</v>
      </c>
      <c r="E9" s="396">
        <v>42517</v>
      </c>
      <c r="F9" s="396">
        <v>42723</v>
      </c>
      <c r="G9" s="266" t="s">
        <v>15</v>
      </c>
      <c r="H9" s="12" t="s">
        <v>12</v>
      </c>
      <c r="I9" s="396">
        <v>42517</v>
      </c>
      <c r="J9" s="396">
        <v>42723</v>
      </c>
      <c r="K9" s="266" t="s">
        <v>15</v>
      </c>
      <c r="L9" s="12" t="s">
        <v>12</v>
      </c>
      <c r="M9" s="396">
        <v>42517</v>
      </c>
      <c r="N9" s="396">
        <v>42723</v>
      </c>
      <c r="O9" s="266" t="s">
        <v>15</v>
      </c>
      <c r="P9" s="12" t="s">
        <v>12</v>
      </c>
      <c r="Q9" s="396">
        <v>42517</v>
      </c>
      <c r="R9" s="396">
        <v>42723</v>
      </c>
      <c r="S9" s="266" t="s">
        <v>15</v>
      </c>
      <c r="T9" s="12" t="s">
        <v>12</v>
      </c>
      <c r="U9" s="396">
        <v>42517</v>
      </c>
      <c r="V9" s="396">
        <v>42723</v>
      </c>
      <c r="W9" s="266" t="s">
        <v>15</v>
      </c>
      <c r="X9" s="12" t="s">
        <v>12</v>
      </c>
    </row>
    <row r="10" spans="2:24" ht="15.75">
      <c r="B10" s="13"/>
      <c r="C10" s="307"/>
      <c r="D10" s="331"/>
      <c r="E10" s="260" t="s">
        <v>4</v>
      </c>
      <c r="F10" s="484" t="s">
        <v>5</v>
      </c>
      <c r="G10" s="261" t="s">
        <v>6</v>
      </c>
      <c r="H10" s="262" t="s">
        <v>7</v>
      </c>
      <c r="I10" s="260" t="s">
        <v>8</v>
      </c>
      <c r="J10" s="260" t="s">
        <v>9</v>
      </c>
      <c r="K10" s="261" t="s">
        <v>11</v>
      </c>
      <c r="L10" s="262" t="s">
        <v>13</v>
      </c>
      <c r="M10" s="260" t="s">
        <v>14</v>
      </c>
      <c r="N10" s="260" t="s">
        <v>136</v>
      </c>
      <c r="O10" s="261" t="s">
        <v>137</v>
      </c>
      <c r="P10" s="262" t="s">
        <v>138</v>
      </c>
      <c r="Q10" s="260" t="s">
        <v>140</v>
      </c>
      <c r="R10" s="260" t="s">
        <v>141</v>
      </c>
      <c r="S10" s="261" t="s">
        <v>142</v>
      </c>
      <c r="T10" s="262" t="s">
        <v>234</v>
      </c>
      <c r="U10" s="260" t="s">
        <v>235</v>
      </c>
      <c r="V10" s="260" t="s">
        <v>236</v>
      </c>
      <c r="W10" s="261" t="s">
        <v>237</v>
      </c>
      <c r="X10" s="262" t="s">
        <v>238</v>
      </c>
    </row>
    <row r="11" spans="2:24" ht="16.5" thickBot="1">
      <c r="B11" s="20" t="s">
        <v>26</v>
      </c>
      <c r="C11" s="30"/>
      <c r="D11" s="332"/>
      <c r="E11" s="487"/>
      <c r="F11" s="257"/>
      <c r="G11" s="258"/>
      <c r="H11" s="259"/>
      <c r="I11" s="487"/>
      <c r="J11" s="257"/>
      <c r="K11" s="258"/>
      <c r="L11" s="259"/>
      <c r="M11" s="487"/>
      <c r="N11" s="257"/>
      <c r="O11" s="258"/>
      <c r="P11" s="259"/>
      <c r="Q11" s="487"/>
      <c r="R11" s="257"/>
      <c r="S11" s="258"/>
      <c r="T11" s="259"/>
      <c r="U11" s="487"/>
      <c r="V11" s="257"/>
      <c r="W11" s="258"/>
      <c r="X11" s="259"/>
    </row>
    <row r="12" spans="2:24">
      <c r="B12" s="72">
        <f>MAX(B5:B11)+1</f>
        <v>1</v>
      </c>
      <c r="C12" s="30" t="s">
        <v>27</v>
      </c>
      <c r="D12" s="333" t="s">
        <v>146</v>
      </c>
      <c r="E12" s="488">
        <v>0.49</v>
      </c>
      <c r="F12" s="254">
        <v>0.49</v>
      </c>
      <c r="G12" s="293"/>
      <c r="H12" s="191">
        <f>F12+G12</f>
        <v>0.49</v>
      </c>
      <c r="I12" s="488">
        <v>0.49</v>
      </c>
      <c r="J12" s="254">
        <v>0.49</v>
      </c>
      <c r="K12" s="293"/>
      <c r="L12" s="191">
        <f>J12+K12</f>
        <v>0.49</v>
      </c>
      <c r="M12" s="488">
        <v>0.49</v>
      </c>
      <c r="N12" s="254">
        <v>0.49</v>
      </c>
      <c r="O12" s="293"/>
      <c r="P12" s="191">
        <f>N12+O12</f>
        <v>0.49</v>
      </c>
      <c r="Q12" s="488">
        <v>0.49</v>
      </c>
      <c r="R12" s="254">
        <v>0.49</v>
      </c>
      <c r="S12" s="293"/>
      <c r="T12" s="191">
        <f>R12+S12</f>
        <v>0.49</v>
      </c>
      <c r="U12" s="488">
        <v>0.49</v>
      </c>
      <c r="V12" s="254">
        <v>0.49</v>
      </c>
      <c r="W12" s="293"/>
      <c r="X12" s="191">
        <f>V12+W12</f>
        <v>0.49</v>
      </c>
    </row>
    <row r="13" spans="2:24" ht="15.75" thickBot="1">
      <c r="B13" s="72">
        <f>MAX(B6:B12)+1</f>
        <v>2</v>
      </c>
      <c r="C13" s="30" t="s">
        <v>28</v>
      </c>
      <c r="D13" s="332" t="s">
        <v>146</v>
      </c>
      <c r="E13" s="489">
        <v>0.51</v>
      </c>
      <c r="F13" s="255">
        <v>0.51</v>
      </c>
      <c r="G13" s="192">
        <f>-G12</f>
        <v>0</v>
      </c>
      <c r="H13" s="256">
        <f>F13+G13</f>
        <v>0.51</v>
      </c>
      <c r="I13" s="489">
        <v>0.51</v>
      </c>
      <c r="J13" s="255">
        <v>0.51</v>
      </c>
      <c r="K13" s="192">
        <f>-K12</f>
        <v>0</v>
      </c>
      <c r="L13" s="256">
        <f>J13+K13</f>
        <v>0.51</v>
      </c>
      <c r="M13" s="489">
        <v>0.51</v>
      </c>
      <c r="N13" s="255">
        <v>0.51</v>
      </c>
      <c r="O13" s="192">
        <f>-O12</f>
        <v>0</v>
      </c>
      <c r="P13" s="256">
        <f>N13+O13</f>
        <v>0.51</v>
      </c>
      <c r="Q13" s="489">
        <v>0.51</v>
      </c>
      <c r="R13" s="255">
        <v>0.51</v>
      </c>
      <c r="S13" s="192">
        <f>-S12</f>
        <v>0</v>
      </c>
      <c r="T13" s="256">
        <f>R13+S13</f>
        <v>0.51</v>
      </c>
      <c r="U13" s="489">
        <v>0.51</v>
      </c>
      <c r="V13" s="255">
        <v>0.51</v>
      </c>
      <c r="W13" s="192">
        <f>-W12</f>
        <v>0</v>
      </c>
      <c r="X13" s="256">
        <f>V13+W13</f>
        <v>0.51</v>
      </c>
    </row>
    <row r="14" spans="2:24">
      <c r="B14" s="15"/>
      <c r="C14" s="30"/>
      <c r="D14" s="332"/>
      <c r="E14" s="490"/>
      <c r="F14" s="253"/>
      <c r="G14" s="17"/>
      <c r="H14" s="88"/>
      <c r="I14" s="490"/>
      <c r="J14" s="253"/>
      <c r="K14" s="17"/>
      <c r="L14" s="88"/>
      <c r="M14" s="490"/>
      <c r="N14" s="253"/>
      <c r="O14" s="17"/>
      <c r="P14" s="88"/>
      <c r="Q14" s="490"/>
      <c r="R14" s="253"/>
      <c r="S14" s="17"/>
      <c r="T14" s="88"/>
      <c r="U14" s="490"/>
      <c r="V14" s="253"/>
      <c r="W14" s="17"/>
      <c r="X14" s="88"/>
    </row>
    <row r="15" spans="2:24" ht="16.5" thickBot="1">
      <c r="B15" s="20" t="s">
        <v>18</v>
      </c>
      <c r="C15" s="30"/>
      <c r="D15" s="332"/>
      <c r="E15" s="490"/>
      <c r="F15" s="253"/>
      <c r="G15" s="17"/>
      <c r="H15" s="88"/>
      <c r="I15" s="490"/>
      <c r="J15" s="253"/>
      <c r="K15" s="17"/>
      <c r="L15" s="88"/>
      <c r="M15" s="490"/>
      <c r="N15" s="253"/>
      <c r="O15" s="17"/>
      <c r="P15" s="88"/>
      <c r="Q15" s="490"/>
      <c r="R15" s="253"/>
      <c r="S15" s="17"/>
      <c r="T15" s="88"/>
      <c r="U15" s="490"/>
      <c r="V15" s="253"/>
      <c r="W15" s="17"/>
      <c r="X15" s="88"/>
    </row>
    <row r="16" spans="2:24">
      <c r="B16" s="72">
        <f t="shared" ref="B16:B23" si="0">MAX(B9:B15)+1</f>
        <v>3</v>
      </c>
      <c r="C16" s="308" t="s">
        <v>126</v>
      </c>
      <c r="D16" s="333" t="s">
        <v>147</v>
      </c>
      <c r="E16" s="283">
        <v>2.6</v>
      </c>
      <c r="F16" s="209">
        <v>2.6</v>
      </c>
      <c r="G16" s="294"/>
      <c r="H16" s="183">
        <f t="shared" ref="H16:H23" si="1">F16+G16</f>
        <v>2.6</v>
      </c>
      <c r="I16" s="283">
        <v>2.6</v>
      </c>
      <c r="J16" s="209">
        <v>2.6</v>
      </c>
      <c r="K16" s="294"/>
      <c r="L16" s="183">
        <f t="shared" ref="L16:L23" si="2">J16+K16</f>
        <v>2.6</v>
      </c>
      <c r="M16" s="283">
        <v>2.6</v>
      </c>
      <c r="N16" s="209">
        <v>2.6</v>
      </c>
      <c r="O16" s="294"/>
      <c r="P16" s="183">
        <f t="shared" ref="P16:P23" si="3">N16+O16</f>
        <v>2.6</v>
      </c>
      <c r="Q16" s="283">
        <v>2.6</v>
      </c>
      <c r="R16" s="209">
        <v>2.6</v>
      </c>
      <c r="S16" s="294"/>
      <c r="T16" s="183">
        <f t="shared" ref="T16:T23" si="4">R16+S16</f>
        <v>2.6</v>
      </c>
      <c r="U16" s="283">
        <v>2.6</v>
      </c>
      <c r="V16" s="209">
        <v>2.6</v>
      </c>
      <c r="W16" s="294"/>
      <c r="X16" s="183">
        <f t="shared" ref="X16:X23" si="5">V16+W16</f>
        <v>2.6</v>
      </c>
    </row>
    <row r="17" spans="2:24" ht="15" customHeight="1">
      <c r="B17" s="72">
        <f t="shared" si="0"/>
        <v>4</v>
      </c>
      <c r="C17" s="308" t="s">
        <v>102</v>
      </c>
      <c r="D17" s="333" t="s">
        <v>147</v>
      </c>
      <c r="E17" s="273">
        <v>0.56399999999999995</v>
      </c>
      <c r="F17" s="223">
        <v>0.56399999999999995</v>
      </c>
      <c r="G17" s="295"/>
      <c r="H17" s="186">
        <f t="shared" si="1"/>
        <v>0.56399999999999995</v>
      </c>
      <c r="I17" s="273">
        <v>1.0920000000000001</v>
      </c>
      <c r="J17" s="223">
        <v>1.0920000000000001</v>
      </c>
      <c r="K17" s="295"/>
      <c r="L17" s="186">
        <f t="shared" si="2"/>
        <v>1.0920000000000001</v>
      </c>
      <c r="M17" s="273">
        <v>1.5</v>
      </c>
      <c r="N17" s="223">
        <v>1.5</v>
      </c>
      <c r="O17" s="295"/>
      <c r="P17" s="186">
        <f t="shared" si="3"/>
        <v>1.5</v>
      </c>
      <c r="Q17" s="273">
        <v>1.52</v>
      </c>
      <c r="R17" s="223">
        <v>1.52</v>
      </c>
      <c r="S17" s="295"/>
      <c r="T17" s="186">
        <f t="shared" si="4"/>
        <v>1.52</v>
      </c>
      <c r="U17" s="273">
        <v>1.46</v>
      </c>
      <c r="V17" s="223">
        <v>1.46</v>
      </c>
      <c r="W17" s="295"/>
      <c r="X17" s="186">
        <f t="shared" si="5"/>
        <v>1.46</v>
      </c>
    </row>
    <row r="18" spans="2:24">
      <c r="B18" s="72">
        <f t="shared" si="0"/>
        <v>5</v>
      </c>
      <c r="C18" s="308" t="s">
        <v>127</v>
      </c>
      <c r="D18" s="333"/>
      <c r="E18" s="243">
        <f>E19*(E16+E17)</f>
        <v>2.9321230386601247</v>
      </c>
      <c r="F18" s="193">
        <f>F19*(F16+F17)</f>
        <v>2.9321230386601247</v>
      </c>
      <c r="G18" s="296"/>
      <c r="H18" s="186">
        <f t="shared" si="1"/>
        <v>2.9321230386601247</v>
      </c>
      <c r="I18" s="243">
        <f>I19*(I16+I17)</f>
        <v>3.4214280210913972</v>
      </c>
      <c r="J18" s="193">
        <f>J19*(J16+J17)</f>
        <v>3.4214280210913972</v>
      </c>
      <c r="K18" s="296"/>
      <c r="L18" s="186">
        <f t="shared" si="2"/>
        <v>3.4214280210913972</v>
      </c>
      <c r="M18" s="243">
        <f>M19*(M16+M17)</f>
        <v>3.7995273256973801</v>
      </c>
      <c r="N18" s="193">
        <f>N19*(N16+N17)</f>
        <v>3.7995273256973801</v>
      </c>
      <c r="O18" s="296"/>
      <c r="P18" s="186">
        <f t="shared" si="3"/>
        <v>3.7995273256973801</v>
      </c>
      <c r="Q18" s="243">
        <f>Q19*(Q16+Q17)</f>
        <v>3.8180616053349286</v>
      </c>
      <c r="R18" s="193">
        <f>R19*(R16+R17)</f>
        <v>3.8180616053349286</v>
      </c>
      <c r="S18" s="296"/>
      <c r="T18" s="186">
        <f t="shared" si="4"/>
        <v>3.8180616053349286</v>
      </c>
      <c r="U18" s="243">
        <f>U19*(U16+U17)</f>
        <v>3.7624587664222844</v>
      </c>
      <c r="V18" s="193">
        <f>V19*(V16+V17)</f>
        <v>3.7624587664222844</v>
      </c>
      <c r="W18" s="296"/>
      <c r="X18" s="186">
        <f t="shared" si="5"/>
        <v>3.7624587664222844</v>
      </c>
    </row>
    <row r="19" spans="2:24">
      <c r="B19" s="72">
        <f t="shared" si="0"/>
        <v>6</v>
      </c>
      <c r="C19" s="308" t="s">
        <v>119</v>
      </c>
      <c r="D19" s="333" t="s">
        <v>147</v>
      </c>
      <c r="E19" s="282">
        <v>0.92671398187740983</v>
      </c>
      <c r="F19" s="120">
        <v>0.92671398187740983</v>
      </c>
      <c r="G19" s="296"/>
      <c r="H19" s="21">
        <f t="shared" si="1"/>
        <v>0.92671398187740983</v>
      </c>
      <c r="I19" s="282">
        <v>0.92671398187740983</v>
      </c>
      <c r="J19" s="120">
        <v>0.92671398187740983</v>
      </c>
      <c r="K19" s="296"/>
      <c r="L19" s="21">
        <f t="shared" si="2"/>
        <v>0.92671398187740983</v>
      </c>
      <c r="M19" s="282">
        <v>0.92671398187740983</v>
      </c>
      <c r="N19" s="120">
        <v>0.92671398187740983</v>
      </c>
      <c r="O19" s="296"/>
      <c r="P19" s="21">
        <f t="shared" si="3"/>
        <v>0.92671398187740983</v>
      </c>
      <c r="Q19" s="282">
        <v>0.92671398187740983</v>
      </c>
      <c r="R19" s="120">
        <v>0.92671398187740983</v>
      </c>
      <c r="S19" s="296"/>
      <c r="T19" s="21">
        <f t="shared" si="4"/>
        <v>0.92671398187740983</v>
      </c>
      <c r="U19" s="282">
        <v>0.92671398187740983</v>
      </c>
      <c r="V19" s="120">
        <v>0.92671398187740983</v>
      </c>
      <c r="W19" s="296"/>
      <c r="X19" s="21">
        <f t="shared" si="5"/>
        <v>0.92671398187740983</v>
      </c>
    </row>
    <row r="20" spans="2:24">
      <c r="B20" s="72">
        <f t="shared" si="0"/>
        <v>7</v>
      </c>
      <c r="C20" s="308" t="s">
        <v>118</v>
      </c>
      <c r="D20" s="332" t="s">
        <v>146</v>
      </c>
      <c r="E20" s="282">
        <v>4.8856584947434424E-2</v>
      </c>
      <c r="F20" s="120">
        <v>4.8856584947434424E-2</v>
      </c>
      <c r="G20" s="296"/>
      <c r="H20" s="21">
        <f t="shared" si="1"/>
        <v>4.8856584947434424E-2</v>
      </c>
      <c r="I20" s="282">
        <v>4.598618301039116E-2</v>
      </c>
      <c r="J20" s="120">
        <v>4.598618301039116E-2</v>
      </c>
      <c r="K20" s="296"/>
      <c r="L20" s="21">
        <f t="shared" si="2"/>
        <v>4.598618301039116E-2</v>
      </c>
      <c r="M20" s="282">
        <v>4.521789997122002E-2</v>
      </c>
      <c r="N20" s="120">
        <v>4.521789997122002E-2</v>
      </c>
      <c r="O20" s="296"/>
      <c r="P20" s="21">
        <f t="shared" si="3"/>
        <v>4.521789997122002E-2</v>
      </c>
      <c r="Q20" s="282">
        <v>4.4924968009828661E-2</v>
      </c>
      <c r="R20" s="120">
        <v>4.4924968009828661E-2</v>
      </c>
      <c r="S20" s="296"/>
      <c r="T20" s="21">
        <f>R20+S20</f>
        <v>4.4924968009828661E-2</v>
      </c>
      <c r="U20" s="282">
        <v>4.4794940308340116E-2</v>
      </c>
      <c r="V20" s="120">
        <v>4.4794940308340116E-2</v>
      </c>
      <c r="W20" s="296"/>
      <c r="X20" s="21">
        <f t="shared" si="5"/>
        <v>4.4794940308340116E-2</v>
      </c>
    </row>
    <row r="21" spans="2:24">
      <c r="B21" s="72">
        <f t="shared" si="0"/>
        <v>8</v>
      </c>
      <c r="C21" s="308" t="s">
        <v>120</v>
      </c>
      <c r="D21" s="332" t="s">
        <v>146</v>
      </c>
      <c r="E21" s="282">
        <v>4.8856584947434424E-2</v>
      </c>
      <c r="F21" s="120">
        <v>4.8856584947434424E-2</v>
      </c>
      <c r="G21" s="296"/>
      <c r="H21" s="21">
        <f t="shared" si="1"/>
        <v>4.8856584947434424E-2</v>
      </c>
      <c r="I21" s="282">
        <v>4.598618301039116E-2</v>
      </c>
      <c r="J21" s="120">
        <v>4.598618301039116E-2</v>
      </c>
      <c r="K21" s="296"/>
      <c r="L21" s="21">
        <f t="shared" si="2"/>
        <v>4.598618301039116E-2</v>
      </c>
      <c r="M21" s="282">
        <v>4.521789997122002E-2</v>
      </c>
      <c r="N21" s="120">
        <v>4.521789997122002E-2</v>
      </c>
      <c r="O21" s="296"/>
      <c r="P21" s="21">
        <f t="shared" si="3"/>
        <v>4.521789997122002E-2</v>
      </c>
      <c r="Q21" s="282">
        <v>4.4924968009828661E-2</v>
      </c>
      <c r="R21" s="120">
        <v>4.4924968009828661E-2</v>
      </c>
      <c r="S21" s="296"/>
      <c r="T21" s="21">
        <f t="shared" si="4"/>
        <v>4.4924968009828661E-2</v>
      </c>
      <c r="U21" s="282">
        <v>4.4794940308340116E-2</v>
      </c>
      <c r="V21" s="120">
        <v>4.4794940308340116E-2</v>
      </c>
      <c r="W21" s="296"/>
      <c r="X21" s="21">
        <f t="shared" si="5"/>
        <v>4.4794940308340116E-2</v>
      </c>
    </row>
    <row r="22" spans="2:24">
      <c r="B22" s="72">
        <f t="shared" si="0"/>
        <v>9</v>
      </c>
      <c r="C22" s="308" t="s">
        <v>128</v>
      </c>
      <c r="D22" s="332" t="s">
        <v>146</v>
      </c>
      <c r="E22" s="282">
        <v>9.1899999999999996E-2</v>
      </c>
      <c r="F22" s="282">
        <v>8.7800000000000003E-2</v>
      </c>
      <c r="G22" s="296"/>
      <c r="H22" s="21">
        <f t="shared" si="1"/>
        <v>8.7800000000000003E-2</v>
      </c>
      <c r="I22" s="282">
        <v>9.1899999999999996E-2</v>
      </c>
      <c r="J22" s="282">
        <v>8.7800000000000003E-2</v>
      </c>
      <c r="K22" s="296"/>
      <c r="L22" s="21">
        <f t="shared" si="2"/>
        <v>8.7800000000000003E-2</v>
      </c>
      <c r="M22" s="282">
        <v>9.1899999999999996E-2</v>
      </c>
      <c r="N22" s="282">
        <v>8.7800000000000003E-2</v>
      </c>
      <c r="O22" s="296"/>
      <c r="P22" s="21">
        <f t="shared" si="3"/>
        <v>8.7800000000000003E-2</v>
      </c>
      <c r="Q22" s="282">
        <v>9.1899999999999996E-2</v>
      </c>
      <c r="R22" s="282">
        <v>8.7800000000000003E-2</v>
      </c>
      <c r="S22" s="296"/>
      <c r="T22" s="21">
        <f t="shared" si="4"/>
        <v>8.7800000000000003E-2</v>
      </c>
      <c r="U22" s="282">
        <v>9.1899999999999996E-2</v>
      </c>
      <c r="V22" s="282">
        <v>8.7800000000000003E-2</v>
      </c>
      <c r="W22" s="296"/>
      <c r="X22" s="21">
        <f t="shared" si="5"/>
        <v>8.7800000000000003E-2</v>
      </c>
    </row>
    <row r="23" spans="2:24" ht="15.75" thickBot="1">
      <c r="B23" s="72">
        <f t="shared" si="0"/>
        <v>10</v>
      </c>
      <c r="C23" s="308" t="s">
        <v>129</v>
      </c>
      <c r="D23" s="332" t="s">
        <v>146</v>
      </c>
      <c r="E23" s="491">
        <v>5.11E-2</v>
      </c>
      <c r="F23" s="263">
        <v>4.9500000000000002E-2</v>
      </c>
      <c r="G23" s="297"/>
      <c r="H23" s="31">
        <f t="shared" si="1"/>
        <v>4.9500000000000002E-2</v>
      </c>
      <c r="I23" s="491">
        <v>5.11E-2</v>
      </c>
      <c r="J23" s="263">
        <v>4.9500000000000002E-2</v>
      </c>
      <c r="K23" s="297"/>
      <c r="L23" s="31">
        <f t="shared" si="2"/>
        <v>4.9500000000000002E-2</v>
      </c>
      <c r="M23" s="491">
        <v>5.11E-2</v>
      </c>
      <c r="N23" s="263">
        <v>4.9500000000000002E-2</v>
      </c>
      <c r="O23" s="297"/>
      <c r="P23" s="31">
        <f t="shared" si="3"/>
        <v>4.9500000000000002E-2</v>
      </c>
      <c r="Q23" s="491">
        <v>5.11E-2</v>
      </c>
      <c r="R23" s="263">
        <v>4.9500000000000002E-2</v>
      </c>
      <c r="S23" s="297"/>
      <c r="T23" s="31">
        <f t="shared" si="4"/>
        <v>4.9500000000000002E-2</v>
      </c>
      <c r="U23" s="491">
        <v>5.11E-2</v>
      </c>
      <c r="V23" s="263">
        <v>4.9500000000000002E-2</v>
      </c>
      <c r="W23" s="297"/>
      <c r="X23" s="31">
        <f t="shared" si="5"/>
        <v>4.9500000000000002E-2</v>
      </c>
    </row>
    <row r="24" spans="2:24">
      <c r="B24" s="15"/>
      <c r="C24" s="30"/>
      <c r="D24" s="332"/>
      <c r="E24" s="490"/>
      <c r="F24" s="253"/>
      <c r="G24" s="17"/>
      <c r="H24" s="88"/>
      <c r="I24" s="490"/>
      <c r="J24" s="253"/>
      <c r="K24" s="17"/>
      <c r="L24" s="88"/>
      <c r="M24" s="490"/>
      <c r="N24" s="253"/>
      <c r="O24" s="17"/>
      <c r="P24" s="88"/>
      <c r="Q24" s="490"/>
      <c r="R24" s="253"/>
      <c r="S24" s="17"/>
      <c r="T24" s="88"/>
      <c r="U24" s="490"/>
      <c r="V24" s="253"/>
      <c r="W24" s="17"/>
      <c r="X24" s="88"/>
    </row>
    <row r="25" spans="2:24" ht="16.5" thickBot="1">
      <c r="B25" s="20" t="s">
        <v>37</v>
      </c>
      <c r="C25" s="30"/>
      <c r="D25" s="332"/>
      <c r="E25" s="490"/>
      <c r="F25" s="253"/>
      <c r="G25" s="17"/>
      <c r="H25" s="88"/>
      <c r="I25" s="490"/>
      <c r="J25" s="253"/>
      <c r="K25" s="17"/>
      <c r="L25" s="88"/>
      <c r="M25" s="490"/>
      <c r="N25" s="253"/>
      <c r="O25" s="17"/>
      <c r="P25" s="88"/>
      <c r="Q25" s="490"/>
      <c r="R25" s="253"/>
      <c r="S25" s="17"/>
      <c r="T25" s="88"/>
      <c r="U25" s="490"/>
      <c r="V25" s="253"/>
      <c r="W25" s="17"/>
      <c r="X25" s="88"/>
    </row>
    <row r="26" spans="2:24">
      <c r="B26" s="72">
        <f>MAX(B19:B25)+1</f>
        <v>11</v>
      </c>
      <c r="C26" s="308" t="s">
        <v>130</v>
      </c>
      <c r="D26" s="333" t="s">
        <v>146</v>
      </c>
      <c r="E26" s="283">
        <v>37.068559275096391</v>
      </c>
      <c r="F26" s="209">
        <v>37.068559275096391</v>
      </c>
      <c r="G26" s="294"/>
      <c r="H26" s="183">
        <f>F26+G26</f>
        <v>37.068559275096391</v>
      </c>
      <c r="I26" s="283">
        <v>37.068559275096391</v>
      </c>
      <c r="J26" s="209">
        <v>37.068559275096391</v>
      </c>
      <c r="K26" s="294"/>
      <c r="L26" s="183">
        <f>J26+K26</f>
        <v>37.068559275096391</v>
      </c>
      <c r="M26" s="283">
        <v>37.068559275096391</v>
      </c>
      <c r="N26" s="209">
        <v>37.068559275096391</v>
      </c>
      <c r="O26" s="294"/>
      <c r="P26" s="183">
        <f>N26+O26</f>
        <v>37.068559275096391</v>
      </c>
      <c r="Q26" s="283">
        <v>37.068559275096391</v>
      </c>
      <c r="R26" s="209">
        <v>37.068559275096391</v>
      </c>
      <c r="S26" s="294"/>
      <c r="T26" s="183">
        <f>R26+S26</f>
        <v>37.068559275096391</v>
      </c>
      <c r="U26" s="283">
        <v>37.068559275096391</v>
      </c>
      <c r="V26" s="209">
        <v>37.068559275096391</v>
      </c>
      <c r="W26" s="294"/>
      <c r="X26" s="183">
        <f>V26+W26</f>
        <v>37.068559275096391</v>
      </c>
    </row>
    <row r="27" spans="2:24">
      <c r="B27" s="72">
        <f>MAX(B20:B26)+1</f>
        <v>12</v>
      </c>
      <c r="C27" s="308" t="s">
        <v>131</v>
      </c>
      <c r="D27" s="333" t="s">
        <v>146</v>
      </c>
      <c r="E27" s="273">
        <v>2878.3686627494872</v>
      </c>
      <c r="F27" s="223">
        <v>2878.3686627494872</v>
      </c>
      <c r="G27" s="295"/>
      <c r="H27" s="186">
        <f>F27+G27</f>
        <v>2878.3686627494872</v>
      </c>
      <c r="I27" s="273">
        <v>3168.0523907436818</v>
      </c>
      <c r="J27" s="223">
        <v>3168.0523907436818</v>
      </c>
      <c r="K27" s="295"/>
      <c r="L27" s="186">
        <f>J27+K27</f>
        <v>3168.0523907436818</v>
      </c>
      <c r="M27" s="273">
        <v>3489.7397434170889</v>
      </c>
      <c r="N27" s="223">
        <v>3489.7397434170889</v>
      </c>
      <c r="O27" s="295"/>
      <c r="P27" s="186">
        <f>N27+O27</f>
        <v>3489.7397434170889</v>
      </c>
      <c r="Q27" s="273">
        <v>3527.6467556363609</v>
      </c>
      <c r="R27" s="223">
        <v>3527.6467556363609</v>
      </c>
      <c r="S27" s="295"/>
      <c r="T27" s="186">
        <f>R27+S27</f>
        <v>3527.6467556363609</v>
      </c>
      <c r="U27" s="273">
        <v>3406.0082682547354</v>
      </c>
      <c r="V27" s="223">
        <v>3406.0082682547354</v>
      </c>
      <c r="W27" s="295"/>
      <c r="X27" s="186">
        <f>V27+W27</f>
        <v>3406.0082682547354</v>
      </c>
    </row>
    <row r="28" spans="2:24" ht="15.75" thickBot="1">
      <c r="B28" s="73">
        <f>MAX(B5:B27)+1</f>
        <v>13</v>
      </c>
      <c r="C28" s="309" t="s">
        <v>63</v>
      </c>
      <c r="D28" s="334" t="s">
        <v>146</v>
      </c>
      <c r="E28" s="492">
        <v>775.4040263704037</v>
      </c>
      <c r="F28" s="264">
        <v>523.99660177409419</v>
      </c>
      <c r="G28" s="298"/>
      <c r="H28" s="194">
        <f>F28+G28</f>
        <v>523.99660177409419</v>
      </c>
      <c r="I28" s="492">
        <v>725.13165342355842</v>
      </c>
      <c r="J28" s="264">
        <v>446.7248017740942</v>
      </c>
      <c r="K28" s="298"/>
      <c r="L28" s="194">
        <f>J28+K28</f>
        <v>446.7248017740942</v>
      </c>
      <c r="M28" s="492">
        <v>674.85928047671291</v>
      </c>
      <c r="N28" s="264">
        <v>369.45300177409422</v>
      </c>
      <c r="O28" s="298"/>
      <c r="P28" s="194">
        <f>N28+O28</f>
        <v>369.45300177409422</v>
      </c>
      <c r="Q28" s="492">
        <v>624.58690752986763</v>
      </c>
      <c r="R28" s="264">
        <v>292.18120177409423</v>
      </c>
      <c r="S28" s="298"/>
      <c r="T28" s="194">
        <f>R28+S28</f>
        <v>292.18120177409423</v>
      </c>
      <c r="U28" s="492">
        <v>590.09898518276486</v>
      </c>
      <c r="V28" s="264">
        <v>249.58665177409424</v>
      </c>
      <c r="W28" s="298"/>
      <c r="X28" s="194">
        <f>V28+W28</f>
        <v>249.58665177409424</v>
      </c>
    </row>
    <row r="29" spans="2:24" ht="15.75" thickBot="1">
      <c r="B29" s="81"/>
      <c r="C29" s="64"/>
      <c r="D29" s="64"/>
      <c r="E29" s="97"/>
      <c r="F29" s="87"/>
      <c r="G29" s="87"/>
      <c r="H29" s="87"/>
      <c r="I29" s="97"/>
      <c r="J29" s="87"/>
      <c r="K29" s="87"/>
      <c r="L29" s="87"/>
      <c r="M29" s="97"/>
      <c r="N29" s="87"/>
      <c r="O29" s="87"/>
      <c r="P29" s="87"/>
      <c r="Q29" s="97"/>
      <c r="R29" s="87"/>
      <c r="S29" s="87"/>
      <c r="T29" s="87"/>
      <c r="U29" s="97"/>
      <c r="V29" s="87"/>
      <c r="W29" s="87"/>
      <c r="X29" s="87"/>
    </row>
    <row r="30" spans="2:24" ht="16.5" customHeight="1" thickBot="1">
      <c r="C30" s="19"/>
      <c r="D30" s="19"/>
      <c r="E30" s="595" t="s">
        <v>23</v>
      </c>
      <c r="F30" s="596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7"/>
    </row>
    <row r="31" spans="2:24" ht="16.5" thickBot="1">
      <c r="B31" s="71"/>
      <c r="C31" s="116"/>
      <c r="D31" s="329"/>
      <c r="E31" s="593"/>
      <c r="F31" s="593"/>
      <c r="G31" s="593"/>
      <c r="H31" s="594"/>
      <c r="I31" s="593"/>
      <c r="J31" s="593"/>
      <c r="K31" s="593"/>
      <c r="L31" s="594"/>
      <c r="M31" s="593"/>
      <c r="N31" s="593"/>
      <c r="O31" s="593"/>
      <c r="P31" s="594"/>
      <c r="Q31" s="593"/>
      <c r="R31" s="593"/>
      <c r="S31" s="593"/>
      <c r="T31" s="594"/>
      <c r="U31" s="593"/>
      <c r="V31" s="593"/>
      <c r="W31" s="593"/>
      <c r="X31" s="594"/>
    </row>
    <row r="32" spans="2:24" ht="15.75">
      <c r="B32" s="66" t="s">
        <v>2</v>
      </c>
      <c r="C32" s="306"/>
      <c r="D32" s="330"/>
      <c r="E32" s="486" t="s">
        <v>135</v>
      </c>
      <c r="F32" s="305" t="s">
        <v>240</v>
      </c>
      <c r="G32" s="265" t="s">
        <v>21</v>
      </c>
      <c r="H32" s="10" t="s">
        <v>21</v>
      </c>
      <c r="I32" s="486" t="s">
        <v>135</v>
      </c>
      <c r="J32" s="305" t="s">
        <v>240</v>
      </c>
      <c r="K32" s="265" t="s">
        <v>21</v>
      </c>
      <c r="L32" s="10" t="s">
        <v>21</v>
      </c>
      <c r="M32" s="486" t="s">
        <v>135</v>
      </c>
      <c r="N32" s="305" t="s">
        <v>240</v>
      </c>
      <c r="O32" s="265" t="s">
        <v>21</v>
      </c>
      <c r="P32" s="10" t="s">
        <v>21</v>
      </c>
      <c r="Q32" s="486" t="s">
        <v>135</v>
      </c>
      <c r="R32" s="305" t="s">
        <v>240</v>
      </c>
      <c r="S32" s="265" t="s">
        <v>21</v>
      </c>
      <c r="T32" s="10" t="s">
        <v>21</v>
      </c>
      <c r="U32" s="486" t="s">
        <v>135</v>
      </c>
      <c r="V32" s="305" t="s">
        <v>240</v>
      </c>
      <c r="W32" s="265" t="s">
        <v>21</v>
      </c>
      <c r="X32" s="10" t="s">
        <v>21</v>
      </c>
    </row>
    <row r="33" spans="2:24" ht="16.5" customHeight="1" thickBot="1">
      <c r="B33" s="38" t="s">
        <v>3</v>
      </c>
      <c r="C33" s="12" t="s">
        <v>1</v>
      </c>
      <c r="D33" s="38" t="s">
        <v>145</v>
      </c>
      <c r="E33" s="396">
        <v>42517</v>
      </c>
      <c r="F33" s="396">
        <v>42723</v>
      </c>
      <c r="G33" s="266" t="s">
        <v>15</v>
      </c>
      <c r="H33" s="12" t="s">
        <v>12</v>
      </c>
      <c r="I33" s="396">
        <v>42517</v>
      </c>
      <c r="J33" s="396">
        <v>42723</v>
      </c>
      <c r="K33" s="266" t="s">
        <v>15</v>
      </c>
      <c r="L33" s="12" t="s">
        <v>12</v>
      </c>
      <c r="M33" s="396">
        <v>42517</v>
      </c>
      <c r="N33" s="396">
        <v>42723</v>
      </c>
      <c r="O33" s="266" t="s">
        <v>15</v>
      </c>
      <c r="P33" s="12" t="s">
        <v>12</v>
      </c>
      <c r="Q33" s="396">
        <v>42517</v>
      </c>
      <c r="R33" s="396">
        <v>42723</v>
      </c>
      <c r="S33" s="266" t="s">
        <v>15</v>
      </c>
      <c r="T33" s="12" t="s">
        <v>12</v>
      </c>
      <c r="U33" s="396">
        <v>42517</v>
      </c>
      <c r="V33" s="396">
        <v>42723</v>
      </c>
      <c r="W33" s="266" t="s">
        <v>15</v>
      </c>
      <c r="X33" s="12" t="s">
        <v>12</v>
      </c>
    </row>
    <row r="34" spans="2:24" ht="15.75">
      <c r="B34" s="13"/>
      <c r="C34" s="307"/>
      <c r="D34" s="331"/>
      <c r="E34" s="260" t="s">
        <v>4</v>
      </c>
      <c r="F34" s="484" t="s">
        <v>5</v>
      </c>
      <c r="G34" s="261" t="s">
        <v>6</v>
      </c>
      <c r="H34" s="262" t="s">
        <v>7</v>
      </c>
      <c r="I34" s="260" t="s">
        <v>8</v>
      </c>
      <c r="J34" s="260" t="s">
        <v>9</v>
      </c>
      <c r="K34" s="261" t="s">
        <v>11</v>
      </c>
      <c r="L34" s="262" t="s">
        <v>13</v>
      </c>
      <c r="M34" s="260" t="s">
        <v>14</v>
      </c>
      <c r="N34" s="260" t="s">
        <v>136</v>
      </c>
      <c r="O34" s="261" t="s">
        <v>137</v>
      </c>
      <c r="P34" s="262" t="s">
        <v>138</v>
      </c>
      <c r="Q34" s="260" t="s">
        <v>140</v>
      </c>
      <c r="R34" s="260" t="s">
        <v>141</v>
      </c>
      <c r="S34" s="261" t="s">
        <v>142</v>
      </c>
      <c r="T34" s="262" t="s">
        <v>234</v>
      </c>
      <c r="U34" s="260" t="s">
        <v>235</v>
      </c>
      <c r="V34" s="260" t="s">
        <v>236</v>
      </c>
      <c r="W34" s="261" t="s">
        <v>237</v>
      </c>
      <c r="X34" s="262" t="s">
        <v>238</v>
      </c>
    </row>
    <row r="35" spans="2:24" ht="18" thickBot="1">
      <c r="B35" s="20" t="s">
        <v>36</v>
      </c>
      <c r="C35" s="30"/>
      <c r="D35" s="332"/>
      <c r="E35" s="24"/>
      <c r="F35" s="24"/>
      <c r="G35" s="24"/>
      <c r="H35" s="25"/>
      <c r="I35" s="24"/>
      <c r="J35" s="24"/>
      <c r="K35" s="24"/>
      <c r="L35" s="25"/>
      <c r="M35" s="24"/>
      <c r="N35" s="24"/>
      <c r="O35" s="24"/>
      <c r="P35" s="25"/>
      <c r="Q35" s="24"/>
      <c r="R35" s="24"/>
      <c r="S35" s="24"/>
      <c r="T35" s="25"/>
      <c r="U35" s="24"/>
      <c r="V35" s="24"/>
      <c r="W35" s="24"/>
      <c r="X35" s="25"/>
    </row>
    <row r="36" spans="2:24">
      <c r="B36" s="46">
        <v>14</v>
      </c>
      <c r="C36" s="30" t="s">
        <v>38</v>
      </c>
      <c r="D36" s="333" t="s">
        <v>148</v>
      </c>
      <c r="E36" s="283">
        <v>7627.0509094700637</v>
      </c>
      <c r="F36" s="209">
        <v>7389.1432094700631</v>
      </c>
      <c r="G36" s="294"/>
      <c r="H36" s="183">
        <f>F36+G36</f>
        <v>7389.1432094700631</v>
      </c>
      <c r="I36" s="283">
        <v>8122.8678124368589</v>
      </c>
      <c r="J36" s="209">
        <v>7884.9601124368583</v>
      </c>
      <c r="K36" s="294"/>
      <c r="L36" s="183">
        <f>J36+K36</f>
        <v>7884.9601124368583</v>
      </c>
      <c r="M36" s="283">
        <v>8416.0991216003204</v>
      </c>
      <c r="N36" s="209">
        <v>8178.1914216003206</v>
      </c>
      <c r="O36" s="294"/>
      <c r="P36" s="183">
        <f>N36+O36</f>
        <v>8178.1914216003206</v>
      </c>
      <c r="Q36" s="283">
        <v>12887.239866140029</v>
      </c>
      <c r="R36" s="209">
        <v>12649.332166140028</v>
      </c>
      <c r="S36" s="294"/>
      <c r="T36" s="183">
        <f>R36+S36</f>
        <v>12649.332166140028</v>
      </c>
      <c r="U36" s="283">
        <v>13763.459746491095</v>
      </c>
      <c r="V36" s="209">
        <v>13525.552046491095</v>
      </c>
      <c r="W36" s="294"/>
      <c r="X36" s="183">
        <f>V36+W36</f>
        <v>13525.552046491095</v>
      </c>
    </row>
    <row r="37" spans="2:24">
      <c r="B37" s="46">
        <v>15</v>
      </c>
      <c r="C37" s="308" t="s">
        <v>60</v>
      </c>
      <c r="D37" s="333" t="s">
        <v>148</v>
      </c>
      <c r="E37" s="273">
        <v>4218.7814254862569</v>
      </c>
      <c r="F37" s="223">
        <v>4232.2811390128345</v>
      </c>
      <c r="G37" s="295"/>
      <c r="H37" s="186">
        <f>F37+G37</f>
        <v>4232.2811390128345</v>
      </c>
      <c r="I37" s="273">
        <v>4581.5677685527571</v>
      </c>
      <c r="J37" s="223">
        <v>4622.0669091324889</v>
      </c>
      <c r="K37" s="295"/>
      <c r="L37" s="186">
        <f>J37+K37</f>
        <v>4622.0669091324889</v>
      </c>
      <c r="M37" s="273">
        <v>4962.9071458033513</v>
      </c>
      <c r="N37" s="223">
        <v>5030.4057134362374</v>
      </c>
      <c r="O37" s="295"/>
      <c r="P37" s="186">
        <f>N37+O37</f>
        <v>5030.4057134362374</v>
      </c>
      <c r="Q37" s="273">
        <v>5417.3156786232839</v>
      </c>
      <c r="R37" s="223">
        <v>5511.8136733093243</v>
      </c>
      <c r="S37" s="295"/>
      <c r="T37" s="186">
        <f>R37+S37</f>
        <v>5511.8136733093243</v>
      </c>
      <c r="U37" s="273">
        <v>5848.8059297916334</v>
      </c>
      <c r="V37" s="223">
        <v>5951.410552130571</v>
      </c>
      <c r="W37" s="295"/>
      <c r="X37" s="186">
        <f>V37+W37</f>
        <v>5951.410552130571</v>
      </c>
    </row>
    <row r="38" spans="2:24">
      <c r="B38" s="46">
        <f>MAX(B30:B37)+1</f>
        <v>16</v>
      </c>
      <c r="C38" s="30" t="s">
        <v>42</v>
      </c>
      <c r="D38" s="333" t="s">
        <v>148</v>
      </c>
      <c r="E38" s="273">
        <v>10.992620000000001</v>
      </c>
      <c r="F38" s="223">
        <v>10.992620000000001</v>
      </c>
      <c r="G38" s="295"/>
      <c r="H38" s="186">
        <f>F38+G38</f>
        <v>10.992620000000001</v>
      </c>
      <c r="I38" s="273">
        <v>10.992620000000001</v>
      </c>
      <c r="J38" s="223">
        <v>10.992620000000001</v>
      </c>
      <c r="K38" s="295"/>
      <c r="L38" s="186">
        <f>J38+K38</f>
        <v>10.992620000000001</v>
      </c>
      <c r="M38" s="273">
        <v>10.992620000000001</v>
      </c>
      <c r="N38" s="223">
        <v>10.992620000000001</v>
      </c>
      <c r="O38" s="295"/>
      <c r="P38" s="186">
        <f>N38+O38</f>
        <v>10.992620000000001</v>
      </c>
      <c r="Q38" s="273">
        <v>10.992620000000001</v>
      </c>
      <c r="R38" s="223">
        <v>10.992620000000001</v>
      </c>
      <c r="S38" s="295"/>
      <c r="T38" s="186">
        <f>R38+S38</f>
        <v>10.992620000000001</v>
      </c>
      <c r="U38" s="273">
        <v>10.992620000000001</v>
      </c>
      <c r="V38" s="223">
        <v>10.992620000000001</v>
      </c>
      <c r="W38" s="295"/>
      <c r="X38" s="186">
        <f>V38+W38</f>
        <v>10.992620000000001</v>
      </c>
    </row>
    <row r="39" spans="2:24">
      <c r="B39" s="46">
        <f>MAX(B30:B38)+1</f>
        <v>17</v>
      </c>
      <c r="C39" s="308" t="s">
        <v>62</v>
      </c>
      <c r="D39" s="333" t="s">
        <v>148</v>
      </c>
      <c r="E39" s="273">
        <v>448.65001542839997</v>
      </c>
      <c r="F39" s="223">
        <v>448.65001542839997</v>
      </c>
      <c r="G39" s="295"/>
      <c r="H39" s="186">
        <f>F39+G39</f>
        <v>448.65001542839997</v>
      </c>
      <c r="I39" s="273">
        <v>444.52157279525363</v>
      </c>
      <c r="J39" s="223">
        <v>444.52157279525363</v>
      </c>
      <c r="K39" s="295"/>
      <c r="L39" s="186">
        <f>J39+K39</f>
        <v>444.52157279525363</v>
      </c>
      <c r="M39" s="273">
        <v>436.29218165995741</v>
      </c>
      <c r="N39" s="223">
        <v>436.29218165995741</v>
      </c>
      <c r="O39" s="295"/>
      <c r="P39" s="186">
        <f>N39+O39</f>
        <v>436.29218165995741</v>
      </c>
      <c r="Q39" s="273">
        <v>427.00899611995737</v>
      </c>
      <c r="R39" s="223">
        <v>427.00899611995737</v>
      </c>
      <c r="S39" s="295"/>
      <c r="T39" s="186">
        <f>R39+S39</f>
        <v>427.00899611995737</v>
      </c>
      <c r="U39" s="273">
        <v>414.95440998795738</v>
      </c>
      <c r="V39" s="223">
        <v>414.95440998795738</v>
      </c>
      <c r="W39" s="295"/>
      <c r="X39" s="186">
        <f>V39+W39</f>
        <v>414.95440998795738</v>
      </c>
    </row>
    <row r="40" spans="2:24">
      <c r="B40" s="46">
        <f>MAX(B30:B39)+1</f>
        <v>18</v>
      </c>
      <c r="C40" s="30" t="s">
        <v>31</v>
      </c>
      <c r="D40" s="333" t="s">
        <v>148</v>
      </c>
      <c r="E40" s="493">
        <v>251.87166835261655</v>
      </c>
      <c r="F40" s="269">
        <v>251.87166835261655</v>
      </c>
      <c r="G40" s="301"/>
      <c r="H40" s="270">
        <f>F40+G40</f>
        <v>251.87166835261655</v>
      </c>
      <c r="I40" s="493">
        <v>242.22530404797192</v>
      </c>
      <c r="J40" s="269">
        <v>242.22530404797192</v>
      </c>
      <c r="K40" s="301"/>
      <c r="L40" s="270">
        <f>J40+K40</f>
        <v>242.22530404797192</v>
      </c>
      <c r="M40" s="493">
        <v>224.19693897360671</v>
      </c>
      <c r="N40" s="269">
        <v>224.19693897360671</v>
      </c>
      <c r="O40" s="301"/>
      <c r="P40" s="270">
        <f>N40+O40</f>
        <v>224.19693897360671</v>
      </c>
      <c r="Q40" s="493">
        <v>210.67303769169996</v>
      </c>
      <c r="R40" s="269">
        <v>210.67303769169996</v>
      </c>
      <c r="S40" s="301"/>
      <c r="T40" s="270">
        <f>R40+S40</f>
        <v>210.67303769169996</v>
      </c>
      <c r="U40" s="493">
        <v>208.55136310699854</v>
      </c>
      <c r="V40" s="269">
        <v>208.55136310699854</v>
      </c>
      <c r="W40" s="301"/>
      <c r="X40" s="270">
        <f>V40+W40</f>
        <v>208.55136310699854</v>
      </c>
    </row>
    <row r="41" spans="2:24" ht="16.5" thickBot="1">
      <c r="B41" s="46">
        <f>MAX(B30:B40)+1</f>
        <v>19</v>
      </c>
      <c r="C41" s="310" t="s">
        <v>0</v>
      </c>
      <c r="D41" s="335"/>
      <c r="E41" s="267">
        <f>E36-E37+E38+E39+E40</f>
        <v>4119.7837877648235</v>
      </c>
      <c r="F41" s="267">
        <f>F36-F37+F38+F39+F40</f>
        <v>3868.3763742382453</v>
      </c>
      <c r="G41" s="200">
        <f>H41-F41</f>
        <v>0</v>
      </c>
      <c r="H41" s="198">
        <f>H36-H37+H38+H39+H40</f>
        <v>3868.3763742382453</v>
      </c>
      <c r="I41" s="267">
        <f>I36-I37+I38+I39+I40</f>
        <v>4239.0395407273272</v>
      </c>
      <c r="J41" s="267">
        <f>J36-J37+J38+J39+J40</f>
        <v>3960.6327001475947</v>
      </c>
      <c r="K41" s="200">
        <f>L41-J41</f>
        <v>0</v>
      </c>
      <c r="L41" s="198">
        <f>L36-L37+L38+L39+L40</f>
        <v>3960.6327001475947</v>
      </c>
      <c r="M41" s="267">
        <f>M36-M37+M38+M39+M40</f>
        <v>4124.6737164305332</v>
      </c>
      <c r="N41" s="267">
        <f>N36-N37+N38+N39+N40</f>
        <v>3819.2674487976474</v>
      </c>
      <c r="O41" s="200">
        <f>P41-N41</f>
        <v>0</v>
      </c>
      <c r="P41" s="198">
        <f>P36-P37+P38+P39+P40</f>
        <v>3819.2674487976474</v>
      </c>
      <c r="Q41" s="267">
        <f>Q36-Q37+Q38+Q39+Q40</f>
        <v>8118.5988413284031</v>
      </c>
      <c r="R41" s="267">
        <f>R36-R37+R38+R39+R40</f>
        <v>7786.1931466423612</v>
      </c>
      <c r="S41" s="200">
        <f>T41-R41</f>
        <v>0</v>
      </c>
      <c r="T41" s="198">
        <f>T36-T37+T38+T39+T40</f>
        <v>7786.1931466423612</v>
      </c>
      <c r="U41" s="267">
        <f>U36-U37+U38+U39+U40</f>
        <v>8549.152209794418</v>
      </c>
      <c r="V41" s="267">
        <f>V36-V37+V38+V39+V40</f>
        <v>8208.6398874554798</v>
      </c>
      <c r="W41" s="200">
        <f>X41-V41</f>
        <v>0</v>
      </c>
      <c r="X41" s="198">
        <f>X36-X37+X38+X39+X40</f>
        <v>8208.6398874554798</v>
      </c>
    </row>
    <row r="42" spans="2:24">
      <c r="B42" s="28"/>
      <c r="C42" s="311"/>
      <c r="D42" s="336"/>
      <c r="E42" s="494"/>
      <c r="F42" s="26"/>
      <c r="G42" s="26"/>
      <c r="H42" s="199"/>
      <c r="I42" s="494"/>
      <c r="J42" s="26"/>
      <c r="K42" s="26"/>
      <c r="L42" s="199"/>
      <c r="M42" s="494"/>
      <c r="N42" s="26"/>
      <c r="O42" s="26"/>
      <c r="P42" s="199"/>
      <c r="Q42" s="494"/>
      <c r="R42" s="26"/>
      <c r="S42" s="26"/>
      <c r="T42" s="199"/>
      <c r="U42" s="494"/>
      <c r="V42" s="26"/>
      <c r="W42" s="26"/>
      <c r="X42" s="199"/>
    </row>
    <row r="43" spans="2:24" ht="16.5" thickBot="1">
      <c r="B43" s="13" t="s">
        <v>44</v>
      </c>
      <c r="C43" s="311"/>
      <c r="D43" s="336"/>
      <c r="E43" s="494"/>
      <c r="F43" s="26"/>
      <c r="G43" s="26"/>
      <c r="H43" s="199"/>
      <c r="I43" s="494"/>
      <c r="J43" s="26"/>
      <c r="K43" s="26"/>
      <c r="L43" s="199"/>
      <c r="M43" s="494"/>
      <c r="N43" s="26"/>
      <c r="O43" s="26"/>
      <c r="P43" s="199"/>
      <c r="Q43" s="494"/>
      <c r="R43" s="26"/>
      <c r="S43" s="26"/>
      <c r="T43" s="199"/>
      <c r="U43" s="494"/>
      <c r="V43" s="26"/>
      <c r="W43" s="26"/>
      <c r="X43" s="199"/>
    </row>
    <row r="44" spans="2:24">
      <c r="B44" s="46">
        <f>MAX(B30:B43)+1</f>
        <v>20</v>
      </c>
      <c r="C44" s="30" t="s">
        <v>32</v>
      </c>
      <c r="D44" s="333" t="s">
        <v>149</v>
      </c>
      <c r="E44" s="283">
        <v>2318.6061224262794</v>
      </c>
      <c r="F44" s="283">
        <v>2345.9662724262794</v>
      </c>
      <c r="G44" s="294"/>
      <c r="H44" s="183">
        <f>F44+G44</f>
        <v>2345.9662724262794</v>
      </c>
      <c r="I44" s="283">
        <v>2327.1226277006526</v>
      </c>
      <c r="J44" s="283">
        <v>2351.3828077006524</v>
      </c>
      <c r="K44" s="294"/>
      <c r="L44" s="183">
        <f>J44+K44</f>
        <v>2351.3828077006524</v>
      </c>
      <c r="M44" s="283">
        <v>2347.882412412845</v>
      </c>
      <c r="N44" s="283">
        <v>2425.1463324128454</v>
      </c>
      <c r="O44" s="294"/>
      <c r="P44" s="183">
        <f>N44+O44</f>
        <v>2425.1463324128454</v>
      </c>
      <c r="Q44" s="283">
        <v>2367.9704038170084</v>
      </c>
      <c r="R44" s="283">
        <v>2469.035473817009</v>
      </c>
      <c r="S44" s="294"/>
      <c r="T44" s="183">
        <f>R44+S44</f>
        <v>2469.035473817009</v>
      </c>
      <c r="U44" s="283">
        <v>2248.7193803579494</v>
      </c>
      <c r="V44" s="283">
        <v>2349.0951203579498</v>
      </c>
      <c r="W44" s="294"/>
      <c r="X44" s="183">
        <f>V44+W44</f>
        <v>2349.0951203579498</v>
      </c>
    </row>
    <row r="45" spans="2:24">
      <c r="B45" s="46">
        <f>MAX(B30:B44)+1</f>
        <v>21</v>
      </c>
      <c r="C45" s="308" t="s">
        <v>73</v>
      </c>
      <c r="D45" s="333" t="s">
        <v>149</v>
      </c>
      <c r="E45" s="273">
        <v>219.90429177077215</v>
      </c>
      <c r="F45" s="273">
        <v>218.23195021259022</v>
      </c>
      <c r="G45" s="295"/>
      <c r="H45" s="186">
        <f>F45+G45</f>
        <v>218.23195021259022</v>
      </c>
      <c r="I45" s="273">
        <v>222.01021618055171</v>
      </c>
      <c r="J45" s="273">
        <v>219.89948166372619</v>
      </c>
      <c r="K45" s="295"/>
      <c r="L45" s="186">
        <f>J45+K45</f>
        <v>219.89948166372619</v>
      </c>
      <c r="M45" s="273">
        <v>233.1141414834793</v>
      </c>
      <c r="N45" s="273">
        <v>232.11120184674252</v>
      </c>
      <c r="O45" s="295"/>
      <c r="P45" s="186">
        <f>N45+O45</f>
        <v>232.11120184674252</v>
      </c>
      <c r="Q45" s="273">
        <v>228.17392709107096</v>
      </c>
      <c r="R45" s="273">
        <v>224.38053045598997</v>
      </c>
      <c r="S45" s="295"/>
      <c r="T45" s="186">
        <f>R45+S45</f>
        <v>224.38053045598997</v>
      </c>
      <c r="U45" s="273">
        <v>212.66678736642413</v>
      </c>
      <c r="V45" s="273">
        <v>209.05104296643319</v>
      </c>
      <c r="W45" s="295"/>
      <c r="X45" s="186">
        <f>V45+W45</f>
        <v>209.05104296643319</v>
      </c>
    </row>
    <row r="46" spans="2:24">
      <c r="B46" s="46">
        <f>MAX(B30:B45)+1</f>
        <v>22</v>
      </c>
      <c r="C46" s="308" t="s">
        <v>61</v>
      </c>
      <c r="D46" s="333" t="s">
        <v>149</v>
      </c>
      <c r="E46" s="273">
        <v>346.85130292612621</v>
      </c>
      <c r="F46" s="223">
        <v>373.85072997928074</v>
      </c>
      <c r="G46" s="295"/>
      <c r="H46" s="186">
        <f>F46+G46</f>
        <v>373.85072997928074</v>
      </c>
      <c r="I46" s="273">
        <v>378.72138320687327</v>
      </c>
      <c r="J46" s="223">
        <v>405.7208102600278</v>
      </c>
      <c r="K46" s="295"/>
      <c r="L46" s="186">
        <f>J46+K46</f>
        <v>405.7208102600278</v>
      </c>
      <c r="M46" s="273">
        <v>383.95737129431348</v>
      </c>
      <c r="N46" s="223">
        <v>410.95679834746801</v>
      </c>
      <c r="O46" s="295"/>
      <c r="P46" s="186">
        <f>N46+O46</f>
        <v>410.95679834746801</v>
      </c>
      <c r="Q46" s="273">
        <v>524.8596943455517</v>
      </c>
      <c r="R46" s="223">
        <v>551.85912139870629</v>
      </c>
      <c r="S46" s="295"/>
      <c r="T46" s="186">
        <f>R46+S46</f>
        <v>551.85912139870629</v>
      </c>
      <c r="U46" s="273">
        <v>338.12080799114523</v>
      </c>
      <c r="V46" s="223">
        <v>327.33463624378527</v>
      </c>
      <c r="W46" s="295"/>
      <c r="X46" s="186">
        <f>V46+W46</f>
        <v>327.33463624378527</v>
      </c>
    </row>
    <row r="47" spans="2:24">
      <c r="B47" s="46">
        <f>MAX(B30:B46)+1</f>
        <v>23</v>
      </c>
      <c r="C47" s="30" t="s">
        <v>33</v>
      </c>
      <c r="D47" s="333" t="s">
        <v>149</v>
      </c>
      <c r="E47" s="495">
        <v>14.6</v>
      </c>
      <c r="F47" s="226">
        <v>14.6</v>
      </c>
      <c r="G47" s="299"/>
      <c r="H47" s="190">
        <f>F47+G47</f>
        <v>14.6</v>
      </c>
      <c r="I47" s="495">
        <v>14.9</v>
      </c>
      <c r="J47" s="226">
        <v>14.9</v>
      </c>
      <c r="K47" s="299"/>
      <c r="L47" s="190">
        <f>J47+K47</f>
        <v>14.9</v>
      </c>
      <c r="M47" s="495">
        <v>15.3</v>
      </c>
      <c r="N47" s="226">
        <v>15.3</v>
      </c>
      <c r="O47" s="299"/>
      <c r="P47" s="190">
        <f>N47+O47</f>
        <v>15.3</v>
      </c>
      <c r="Q47" s="495">
        <v>15.7</v>
      </c>
      <c r="R47" s="226">
        <v>15.7</v>
      </c>
      <c r="S47" s="299"/>
      <c r="T47" s="190">
        <f>R47+S47</f>
        <v>15.7</v>
      </c>
      <c r="U47" s="495">
        <v>17</v>
      </c>
      <c r="V47" s="226">
        <v>17</v>
      </c>
      <c r="W47" s="299"/>
      <c r="X47" s="190">
        <f>V47+W47</f>
        <v>17</v>
      </c>
    </row>
    <row r="48" spans="2:24" ht="16.5" thickBot="1">
      <c r="B48" s="46">
        <f>MAX(B30:B47)+1</f>
        <v>24</v>
      </c>
      <c r="C48" s="310" t="s">
        <v>0</v>
      </c>
      <c r="D48" s="335"/>
      <c r="E48" s="225">
        <f>SUM(E44:E47)</f>
        <v>2899.9617171231776</v>
      </c>
      <c r="F48" s="225">
        <f>SUM(F44:F47)</f>
        <v>2952.6489526181504</v>
      </c>
      <c r="G48" s="200">
        <f>H48-F48</f>
        <v>0</v>
      </c>
      <c r="H48" s="189">
        <f>SUM(H44:H47)</f>
        <v>2952.6489526181504</v>
      </c>
      <c r="I48" s="225">
        <f>SUM(I44:I47)</f>
        <v>2942.7542270880776</v>
      </c>
      <c r="J48" s="225">
        <f>SUM(J44:J47)</f>
        <v>2991.9030996244069</v>
      </c>
      <c r="K48" s="200">
        <f>L48-J48</f>
        <v>0</v>
      </c>
      <c r="L48" s="189">
        <f>SUM(L44:L47)</f>
        <v>2991.9030996244069</v>
      </c>
      <c r="M48" s="225">
        <f>SUM(M44:M47)</f>
        <v>2980.2539251906378</v>
      </c>
      <c r="N48" s="225">
        <f>SUM(N44:N47)</f>
        <v>3083.5143326070561</v>
      </c>
      <c r="O48" s="200">
        <f>P48-N48</f>
        <v>0</v>
      </c>
      <c r="P48" s="189">
        <f>SUM(P44:P47)</f>
        <v>3083.5143326070561</v>
      </c>
      <c r="Q48" s="225">
        <f>SUM(Q44:Q47)</f>
        <v>3136.7040252536312</v>
      </c>
      <c r="R48" s="225">
        <f>SUM(R44:R47)</f>
        <v>3260.9751256717054</v>
      </c>
      <c r="S48" s="200">
        <f>T48-R48</f>
        <v>0</v>
      </c>
      <c r="T48" s="189">
        <f>SUM(T44:T47)</f>
        <v>3260.9751256717054</v>
      </c>
      <c r="U48" s="225">
        <f>SUM(U44:U47)</f>
        <v>2816.5069757155188</v>
      </c>
      <c r="V48" s="225">
        <f>SUM(V44:V47)</f>
        <v>2902.4807995681681</v>
      </c>
      <c r="W48" s="200">
        <f>SUM(W44:W47)</f>
        <v>0</v>
      </c>
      <c r="X48" s="189">
        <f>SUM(X44:X47)</f>
        <v>2902.4807995681681</v>
      </c>
    </row>
    <row r="49" spans="2:24">
      <c r="B49" s="28"/>
      <c r="C49" s="311"/>
      <c r="D49" s="336"/>
      <c r="E49" s="494"/>
      <c r="F49" s="26"/>
      <c r="G49" s="26"/>
      <c r="H49" s="199"/>
      <c r="I49" s="494"/>
      <c r="J49" s="26"/>
      <c r="K49" s="26"/>
      <c r="L49" s="199"/>
      <c r="M49" s="494"/>
      <c r="N49" s="26"/>
      <c r="O49" s="26"/>
      <c r="P49" s="199"/>
      <c r="Q49" s="494"/>
      <c r="R49" s="26"/>
      <c r="S49" s="26"/>
      <c r="T49" s="199"/>
      <c r="U49" s="494"/>
      <c r="V49" s="26"/>
      <c r="W49" s="26"/>
      <c r="X49" s="199"/>
    </row>
    <row r="50" spans="2:24" ht="16.5" thickBot="1">
      <c r="B50" s="20" t="s">
        <v>43</v>
      </c>
      <c r="C50" s="30"/>
      <c r="D50" s="332"/>
      <c r="E50" s="79"/>
      <c r="F50" s="17"/>
      <c r="G50" s="17"/>
      <c r="H50" s="201"/>
      <c r="I50" s="79"/>
      <c r="J50" s="17"/>
      <c r="K50" s="17"/>
      <c r="L50" s="201"/>
      <c r="M50" s="79"/>
      <c r="N50" s="17"/>
      <c r="O50" s="17"/>
      <c r="P50" s="201"/>
      <c r="Q50" s="79"/>
      <c r="R50" s="17"/>
      <c r="S50" s="17"/>
      <c r="T50" s="201"/>
      <c r="U50" s="79"/>
      <c r="V50" s="17"/>
      <c r="W50" s="17"/>
      <c r="X50" s="201"/>
    </row>
    <row r="51" spans="2:24">
      <c r="B51" s="46">
        <f>MAX(B30:B50)+1</f>
        <v>25</v>
      </c>
      <c r="C51" s="30" t="s">
        <v>34</v>
      </c>
      <c r="D51" s="333" t="s">
        <v>150</v>
      </c>
      <c r="E51" s="496">
        <v>-66.131554205825665</v>
      </c>
      <c r="F51" s="337">
        <v>-16.860555668620094</v>
      </c>
      <c r="G51" s="302"/>
      <c r="H51" s="271">
        <f>F51+G51</f>
        <v>-16.860555668620094</v>
      </c>
      <c r="I51" s="496">
        <v>-74.326109357699124</v>
      </c>
      <c r="J51" s="337">
        <v>-17.115423046239698</v>
      </c>
      <c r="K51" s="302"/>
      <c r="L51" s="271">
        <f>J51+K51</f>
        <v>-17.115423046239698</v>
      </c>
      <c r="M51" s="496">
        <v>-85.875877710138809</v>
      </c>
      <c r="N51" s="337">
        <v>-27.442581295211397</v>
      </c>
      <c r="O51" s="302"/>
      <c r="P51" s="271">
        <f>N51+O51</f>
        <v>-27.442581295211397</v>
      </c>
      <c r="Q51" s="496">
        <v>-82.081534309588221</v>
      </c>
      <c r="R51" s="337">
        <v>-23.781927180458268</v>
      </c>
      <c r="S51" s="302"/>
      <c r="T51" s="271">
        <f>R51+S51</f>
        <v>-23.781927180458268</v>
      </c>
      <c r="U51" s="496">
        <v>-93.103076010403669</v>
      </c>
      <c r="V51" s="337">
        <v>-38.065579030946424</v>
      </c>
      <c r="W51" s="302"/>
      <c r="X51" s="271">
        <f>V51+W51</f>
        <v>-38.065579030946424</v>
      </c>
    </row>
    <row r="52" spans="2:24">
      <c r="B52" s="46">
        <f>MAX(B30:B51)+1</f>
        <v>26</v>
      </c>
      <c r="C52" s="30" t="s">
        <v>35</v>
      </c>
      <c r="D52" s="333" t="s">
        <v>151</v>
      </c>
      <c r="E52" s="338">
        <v>31.680812344720007</v>
      </c>
      <c r="F52" s="338">
        <v>31.680812344720007</v>
      </c>
      <c r="G52" s="299"/>
      <c r="H52" s="190">
        <f>F52+G52</f>
        <v>31.680812344720007</v>
      </c>
      <c r="I52" s="338">
        <v>21.967980991614397</v>
      </c>
      <c r="J52" s="338">
        <v>21.967980991614397</v>
      </c>
      <c r="K52" s="299"/>
      <c r="L52" s="190">
        <f>J52+K52</f>
        <v>21.967980991614397</v>
      </c>
      <c r="M52" s="338">
        <v>22.715071987446688</v>
      </c>
      <c r="N52" s="338">
        <v>22.715071987446688</v>
      </c>
      <c r="O52" s="299"/>
      <c r="P52" s="190">
        <f>N52+O52</f>
        <v>22.715071987446688</v>
      </c>
      <c r="Q52" s="338">
        <v>22.152773427195619</v>
      </c>
      <c r="R52" s="338">
        <v>22.152773427195619</v>
      </c>
      <c r="S52" s="299"/>
      <c r="T52" s="190">
        <f>R52+S52</f>
        <v>22.152773427195619</v>
      </c>
      <c r="U52" s="338">
        <v>22.921228895739532</v>
      </c>
      <c r="V52" s="338">
        <v>22.921228895739532</v>
      </c>
      <c r="W52" s="299"/>
      <c r="X52" s="190">
        <f>V52+W52</f>
        <v>22.921228895739532</v>
      </c>
    </row>
    <row r="53" spans="2:24" ht="16.5" thickBot="1">
      <c r="B53" s="46">
        <f t="shared" ref="B53" si="6">MAX(B30:B52)+1</f>
        <v>27</v>
      </c>
      <c r="C53" s="310" t="s">
        <v>0</v>
      </c>
      <c r="D53" s="335"/>
      <c r="E53" s="225">
        <f>SUM(E51:E52)</f>
        <v>-34.450741861105655</v>
      </c>
      <c r="F53" s="225">
        <f>SUM(F51:F52)</f>
        <v>14.820256676099913</v>
      </c>
      <c r="G53" s="200">
        <f>H53-F53</f>
        <v>0</v>
      </c>
      <c r="H53" s="189">
        <f>SUM(H51:H52)</f>
        <v>14.820256676099913</v>
      </c>
      <c r="I53" s="225">
        <f>SUM(I51:I52)</f>
        <v>-52.358128366084728</v>
      </c>
      <c r="J53" s="225">
        <f>SUM(J51:J52)</f>
        <v>4.8525579453746985</v>
      </c>
      <c r="K53" s="200">
        <f>L53-J53</f>
        <v>0</v>
      </c>
      <c r="L53" s="189">
        <f>SUM(L51:L52)</f>
        <v>4.8525579453746985</v>
      </c>
      <c r="M53" s="225">
        <f>SUM(M51:M52)</f>
        <v>-63.160805722692118</v>
      </c>
      <c r="N53" s="225">
        <f>SUM(N51:N52)</f>
        <v>-4.7275093077647092</v>
      </c>
      <c r="O53" s="200">
        <f>P53-N53</f>
        <v>0</v>
      </c>
      <c r="P53" s="189">
        <f>SUM(P51:P52)</f>
        <v>-4.7275093077647092</v>
      </c>
      <c r="Q53" s="225">
        <f>SUM(Q51:Q52)</f>
        <v>-59.928760882392602</v>
      </c>
      <c r="R53" s="225">
        <f>SUM(R51:R52)</f>
        <v>-1.6291537532626492</v>
      </c>
      <c r="S53" s="200">
        <f>T53-R53</f>
        <v>0</v>
      </c>
      <c r="T53" s="189">
        <f>SUM(T51:T52)</f>
        <v>-1.6291537532626492</v>
      </c>
      <c r="U53" s="225">
        <f>SUM(U51:U52)</f>
        <v>-70.181847114664137</v>
      </c>
      <c r="V53" s="225">
        <f>SUM(V51:V52)</f>
        <v>-15.144350135206892</v>
      </c>
      <c r="W53" s="200">
        <f>X53-V53</f>
        <v>0</v>
      </c>
      <c r="X53" s="189">
        <f>SUM(X51:X52)</f>
        <v>-15.144350135206892</v>
      </c>
    </row>
    <row r="54" spans="2:24" ht="15.75" thickBot="1">
      <c r="B54" s="46"/>
      <c r="C54" s="30"/>
      <c r="D54" s="332"/>
      <c r="E54" s="79"/>
      <c r="F54" s="17"/>
      <c r="G54" s="17"/>
      <c r="H54" s="201"/>
      <c r="I54" s="79"/>
      <c r="J54" s="17"/>
      <c r="K54" s="17"/>
      <c r="L54" s="201"/>
      <c r="M54" s="79"/>
      <c r="N54" s="17"/>
      <c r="O54" s="17"/>
      <c r="P54" s="201"/>
      <c r="Q54" s="79"/>
      <c r="R54" s="17"/>
      <c r="S54" s="17"/>
      <c r="T54" s="201"/>
      <c r="U54" s="79"/>
      <c r="V54" s="17"/>
      <c r="W54" s="17"/>
      <c r="X54" s="201"/>
    </row>
    <row r="55" spans="2:24" ht="16.5" thickBot="1">
      <c r="B55" s="47">
        <f>MAX(B32:B54)+1</f>
        <v>28</v>
      </c>
      <c r="C55" s="309" t="s">
        <v>74</v>
      </c>
      <c r="D55" s="334" t="s">
        <v>152</v>
      </c>
      <c r="E55" s="292">
        <v>38.09834</v>
      </c>
      <c r="F55" s="292">
        <v>38.09834</v>
      </c>
      <c r="G55" s="300"/>
      <c r="H55" s="203">
        <f>F55+G55</f>
        <v>38.09834</v>
      </c>
      <c r="I55" s="292">
        <v>38.470700000000008</v>
      </c>
      <c r="J55" s="292">
        <v>38.470700000000008</v>
      </c>
      <c r="K55" s="300"/>
      <c r="L55" s="203">
        <f>J55+K55</f>
        <v>38.470700000000008</v>
      </c>
      <c r="M55" s="292">
        <v>39.026139999999998</v>
      </c>
      <c r="N55" s="292">
        <v>39.026139999999998</v>
      </c>
      <c r="O55" s="300"/>
      <c r="P55" s="203">
        <f>N55+O55</f>
        <v>39.026139999999998</v>
      </c>
      <c r="Q55" s="292">
        <v>37.355330000000002</v>
      </c>
      <c r="R55" s="292">
        <v>37.355330000000002</v>
      </c>
      <c r="S55" s="300"/>
      <c r="T55" s="203">
        <f>R55+S55</f>
        <v>37.355330000000002</v>
      </c>
      <c r="U55" s="292">
        <v>35.383559999999996</v>
      </c>
      <c r="V55" s="292">
        <v>35.383559999999996</v>
      </c>
      <c r="W55" s="300"/>
      <c r="X55" s="203">
        <f>V55+W55</f>
        <v>35.383559999999996</v>
      </c>
    </row>
    <row r="56" spans="2:24" ht="15.75" thickBot="1"/>
    <row r="57" spans="2:24" ht="16.5" thickBot="1">
      <c r="E57" s="600" t="s">
        <v>23</v>
      </c>
      <c r="F57" s="601"/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1"/>
      <c r="S57" s="601"/>
      <c r="T57" s="601"/>
      <c r="U57" s="601"/>
      <c r="V57" s="601"/>
      <c r="W57" s="601"/>
      <c r="X57" s="602"/>
    </row>
    <row r="58" spans="2:24" ht="16.5" thickBot="1">
      <c r="B58" s="71"/>
      <c r="C58" s="116"/>
      <c r="D58" s="329"/>
      <c r="E58" s="593">
        <v>2017</v>
      </c>
      <c r="F58" s="593"/>
      <c r="G58" s="593"/>
      <c r="H58" s="594"/>
      <c r="I58" s="593">
        <v>2018</v>
      </c>
      <c r="J58" s="593"/>
      <c r="K58" s="593"/>
      <c r="L58" s="594"/>
      <c r="M58" s="593">
        <v>2019</v>
      </c>
      <c r="N58" s="593"/>
      <c r="O58" s="593"/>
      <c r="P58" s="594"/>
      <c r="Q58" s="593">
        <v>2020</v>
      </c>
      <c r="R58" s="593"/>
      <c r="S58" s="593"/>
      <c r="T58" s="594"/>
      <c r="U58" s="593">
        <v>2021</v>
      </c>
      <c r="V58" s="593"/>
      <c r="W58" s="593"/>
      <c r="X58" s="594"/>
    </row>
    <row r="59" spans="2:24" ht="15.75">
      <c r="B59" s="66" t="s">
        <v>2</v>
      </c>
      <c r="C59" s="306"/>
      <c r="D59" s="330"/>
      <c r="E59" s="486" t="s">
        <v>135</v>
      </c>
      <c r="F59" s="305" t="s">
        <v>240</v>
      </c>
      <c r="G59" s="265" t="s">
        <v>21</v>
      </c>
      <c r="H59" s="10" t="s">
        <v>21</v>
      </c>
      <c r="I59" s="486" t="s">
        <v>135</v>
      </c>
      <c r="J59" s="305" t="s">
        <v>240</v>
      </c>
      <c r="K59" s="265" t="s">
        <v>21</v>
      </c>
      <c r="L59" s="10" t="s">
        <v>21</v>
      </c>
      <c r="M59" s="486" t="s">
        <v>135</v>
      </c>
      <c r="N59" s="305" t="s">
        <v>240</v>
      </c>
      <c r="O59" s="265" t="s">
        <v>21</v>
      </c>
      <c r="P59" s="10" t="s">
        <v>21</v>
      </c>
      <c r="Q59" s="486" t="s">
        <v>135</v>
      </c>
      <c r="R59" s="305" t="s">
        <v>240</v>
      </c>
      <c r="S59" s="265" t="s">
        <v>21</v>
      </c>
      <c r="T59" s="10" t="s">
        <v>21</v>
      </c>
      <c r="U59" s="486" t="s">
        <v>135</v>
      </c>
      <c r="V59" s="305" t="s">
        <v>240</v>
      </c>
      <c r="W59" s="265" t="s">
        <v>21</v>
      </c>
      <c r="X59" s="10" t="s">
        <v>21</v>
      </c>
    </row>
    <row r="60" spans="2:24" ht="16.5" customHeight="1" thickBot="1">
      <c r="B60" s="38" t="s">
        <v>3</v>
      </c>
      <c r="C60" s="12" t="s">
        <v>1</v>
      </c>
      <c r="D60" s="38" t="s">
        <v>145</v>
      </c>
      <c r="E60" s="396">
        <v>42517</v>
      </c>
      <c r="F60" s="396">
        <v>42723</v>
      </c>
      <c r="G60" s="266" t="s">
        <v>15</v>
      </c>
      <c r="H60" s="12" t="s">
        <v>12</v>
      </c>
      <c r="I60" s="396">
        <v>42517</v>
      </c>
      <c r="J60" s="396">
        <v>42723</v>
      </c>
      <c r="K60" s="266" t="s">
        <v>15</v>
      </c>
      <c r="L60" s="12" t="s">
        <v>12</v>
      </c>
      <c r="M60" s="396">
        <v>42517</v>
      </c>
      <c r="N60" s="396">
        <v>42723</v>
      </c>
      <c r="O60" s="266" t="s">
        <v>15</v>
      </c>
      <c r="P60" s="12" t="s">
        <v>12</v>
      </c>
      <c r="Q60" s="396">
        <v>42517</v>
      </c>
      <c r="R60" s="396">
        <v>42723</v>
      </c>
      <c r="S60" s="266" t="s">
        <v>15</v>
      </c>
      <c r="T60" s="12" t="s">
        <v>12</v>
      </c>
      <c r="U60" s="396">
        <v>42517</v>
      </c>
      <c r="V60" s="396">
        <v>42723</v>
      </c>
      <c r="W60" s="266" t="s">
        <v>15</v>
      </c>
      <c r="X60" s="12" t="s">
        <v>12</v>
      </c>
    </row>
    <row r="61" spans="2:24" ht="15.75">
      <c r="B61" s="13"/>
      <c r="C61" s="307"/>
      <c r="D61" s="331"/>
      <c r="E61" s="260" t="s">
        <v>4</v>
      </c>
      <c r="F61" s="484" t="s">
        <v>5</v>
      </c>
      <c r="G61" s="261" t="s">
        <v>6</v>
      </c>
      <c r="H61" s="262" t="s">
        <v>7</v>
      </c>
      <c r="I61" s="260" t="s">
        <v>8</v>
      </c>
      <c r="J61" s="260" t="s">
        <v>9</v>
      </c>
      <c r="K61" s="261" t="s">
        <v>11</v>
      </c>
      <c r="L61" s="262" t="s">
        <v>13</v>
      </c>
      <c r="M61" s="260" t="s">
        <v>14</v>
      </c>
      <c r="N61" s="260" t="s">
        <v>136</v>
      </c>
      <c r="O61" s="261" t="s">
        <v>137</v>
      </c>
      <c r="P61" s="262" t="s">
        <v>138</v>
      </c>
      <c r="Q61" s="260" t="s">
        <v>140</v>
      </c>
      <c r="R61" s="260" t="s">
        <v>141</v>
      </c>
      <c r="S61" s="261" t="s">
        <v>142</v>
      </c>
      <c r="T61" s="262" t="s">
        <v>234</v>
      </c>
      <c r="U61" s="260" t="s">
        <v>235</v>
      </c>
      <c r="V61" s="260" t="s">
        <v>236</v>
      </c>
      <c r="W61" s="261" t="s">
        <v>237</v>
      </c>
      <c r="X61" s="262" t="s">
        <v>238</v>
      </c>
    </row>
    <row r="62" spans="2:24" ht="16.5" thickBot="1">
      <c r="B62" s="20" t="s">
        <v>66</v>
      </c>
      <c r="C62" s="310"/>
      <c r="D62" s="335"/>
      <c r="E62" s="111"/>
      <c r="F62" s="111"/>
      <c r="G62" s="111"/>
      <c r="H62" s="142"/>
      <c r="I62" s="97"/>
      <c r="J62" s="87"/>
      <c r="K62" s="87"/>
      <c r="L62" s="94"/>
      <c r="M62" s="97"/>
      <c r="N62" s="87"/>
      <c r="O62" s="87"/>
      <c r="P62" s="94"/>
      <c r="Q62" s="97"/>
      <c r="R62" s="87"/>
      <c r="S62" s="87"/>
      <c r="T62" s="94"/>
      <c r="U62" s="97"/>
      <c r="V62" s="87"/>
      <c r="W62" s="87"/>
      <c r="X62" s="94"/>
    </row>
    <row r="63" spans="2:24">
      <c r="B63" s="113">
        <v>29</v>
      </c>
      <c r="C63" s="308" t="s">
        <v>71</v>
      </c>
      <c r="D63" s="333" t="s">
        <v>161</v>
      </c>
      <c r="E63" s="498">
        <v>0.15</v>
      </c>
      <c r="F63" s="125">
        <v>0.15</v>
      </c>
      <c r="G63" s="303"/>
      <c r="H63" s="110">
        <f>F63+G63</f>
        <v>0.15</v>
      </c>
      <c r="I63" s="498">
        <v>0.15</v>
      </c>
      <c r="J63" s="125">
        <v>0.15</v>
      </c>
      <c r="K63" s="303"/>
      <c r="L63" s="110">
        <f>J63+K63</f>
        <v>0.15</v>
      </c>
      <c r="M63" s="498">
        <v>0.15</v>
      </c>
      <c r="N63" s="125">
        <v>0.15</v>
      </c>
      <c r="O63" s="303"/>
      <c r="P63" s="110">
        <f>N63+O63</f>
        <v>0.15</v>
      </c>
      <c r="Q63" s="498">
        <v>0.15</v>
      </c>
      <c r="R63" s="125">
        <v>0.15</v>
      </c>
      <c r="S63" s="303"/>
      <c r="T63" s="110">
        <f>R63+S63</f>
        <v>0.15</v>
      </c>
      <c r="U63" s="498">
        <v>0.15</v>
      </c>
      <c r="V63" s="125">
        <v>0.15</v>
      </c>
      <c r="W63" s="303"/>
      <c r="X63" s="110">
        <f>V63+W63</f>
        <v>0.15</v>
      </c>
    </row>
    <row r="64" spans="2:24">
      <c r="B64" s="113">
        <f>MAX(B57:B63)+1</f>
        <v>30</v>
      </c>
      <c r="C64" s="308" t="s">
        <v>72</v>
      </c>
      <c r="D64" s="333" t="s">
        <v>161</v>
      </c>
      <c r="E64" s="499">
        <v>0.1</v>
      </c>
      <c r="F64" s="121">
        <v>0.1</v>
      </c>
      <c r="G64" s="304"/>
      <c r="H64" s="143">
        <f>F64+G64</f>
        <v>0.1</v>
      </c>
      <c r="I64" s="502">
        <v>0.1</v>
      </c>
      <c r="J64" s="121">
        <v>0.1</v>
      </c>
      <c r="K64" s="304"/>
      <c r="L64" s="143">
        <f>J64+K64</f>
        <v>0.1</v>
      </c>
      <c r="M64" s="502">
        <v>0.1</v>
      </c>
      <c r="N64" s="121">
        <v>0.1</v>
      </c>
      <c r="O64" s="304"/>
      <c r="P64" s="143">
        <f>N64+O64</f>
        <v>0.1</v>
      </c>
      <c r="Q64" s="502">
        <v>0.1</v>
      </c>
      <c r="R64" s="121">
        <v>0.1</v>
      </c>
      <c r="S64" s="304"/>
      <c r="T64" s="143">
        <f>R64+S64</f>
        <v>0.1</v>
      </c>
      <c r="U64" s="502">
        <v>0.1</v>
      </c>
      <c r="V64" s="121">
        <v>0.1</v>
      </c>
      <c r="W64" s="304"/>
      <c r="X64" s="143">
        <f>V64+W64</f>
        <v>0.1</v>
      </c>
    </row>
    <row r="65" spans="2:24" ht="16.5" thickBot="1">
      <c r="B65" s="113">
        <f>MAX(B57:B64)+1</f>
        <v>31</v>
      </c>
      <c r="C65" s="310" t="s">
        <v>69</v>
      </c>
      <c r="D65" s="335"/>
      <c r="E65" s="58">
        <f>SUM(E63:E64)</f>
        <v>0.25</v>
      </c>
      <c r="F65" s="58">
        <f>SUM(F63:F64)</f>
        <v>0.25</v>
      </c>
      <c r="G65" s="200">
        <f>H65-F65</f>
        <v>0</v>
      </c>
      <c r="H65" s="174">
        <f>SUM(H63:H64)</f>
        <v>0.25</v>
      </c>
      <c r="I65" s="58">
        <f>SUM(I63:I64)</f>
        <v>0.25</v>
      </c>
      <c r="J65" s="58">
        <f>SUM(J63:J64)</f>
        <v>0.25</v>
      </c>
      <c r="K65" s="200">
        <f>L65-J65</f>
        <v>0</v>
      </c>
      <c r="L65" s="174">
        <f>SUM(L63:L64)</f>
        <v>0.25</v>
      </c>
      <c r="M65" s="58">
        <f>SUM(M63:M64)</f>
        <v>0.25</v>
      </c>
      <c r="N65" s="58">
        <f>SUM(N63:N64)</f>
        <v>0.25</v>
      </c>
      <c r="O65" s="200">
        <f>P65-N65</f>
        <v>0</v>
      </c>
      <c r="P65" s="174">
        <f>SUM(P63:P64)</f>
        <v>0.25</v>
      </c>
      <c r="Q65" s="58">
        <f>SUM(Q63:Q64)</f>
        <v>0.25</v>
      </c>
      <c r="R65" s="58">
        <f>SUM(R63:R64)</f>
        <v>0.25</v>
      </c>
      <c r="S65" s="200">
        <f>T65-R65</f>
        <v>0</v>
      </c>
      <c r="T65" s="174">
        <f>SUM(T63:T64)</f>
        <v>0.25</v>
      </c>
      <c r="U65" s="58">
        <f>SUM(U63:U64)</f>
        <v>0.25</v>
      </c>
      <c r="V65" s="58">
        <f>SUM(V63:V64)</f>
        <v>0.25</v>
      </c>
      <c r="W65" s="200">
        <f>X65-V65</f>
        <v>0</v>
      </c>
      <c r="X65" s="174">
        <f>SUM(X63:X64)</f>
        <v>0.25</v>
      </c>
    </row>
    <row r="66" spans="2:24" ht="15.75">
      <c r="B66" s="113"/>
      <c r="C66" s="310"/>
      <c r="D66" s="335"/>
      <c r="E66" s="111"/>
      <c r="F66" s="111"/>
      <c r="G66" s="111"/>
      <c r="H66" s="142"/>
      <c r="I66" s="111"/>
      <c r="J66" s="111"/>
      <c r="K66" s="111"/>
      <c r="L66" s="142"/>
      <c r="M66" s="111"/>
      <c r="N66" s="111"/>
      <c r="O66" s="111"/>
      <c r="P66" s="142"/>
      <c r="Q66" s="111"/>
      <c r="R66" s="111"/>
      <c r="S66" s="111"/>
      <c r="T66" s="142"/>
      <c r="U66" s="111"/>
      <c r="V66" s="111"/>
      <c r="W66" s="111"/>
      <c r="X66" s="142"/>
    </row>
    <row r="67" spans="2:24" ht="16.5" thickBot="1">
      <c r="B67" s="13" t="s">
        <v>116</v>
      </c>
      <c r="C67" s="307"/>
      <c r="D67" s="331"/>
      <c r="E67" s="111"/>
      <c r="F67" s="111"/>
      <c r="G67" s="111"/>
      <c r="H67" s="142"/>
      <c r="I67" s="111"/>
      <c r="J67" s="111"/>
      <c r="K67" s="111"/>
      <c r="L67" s="142"/>
      <c r="M67" s="111"/>
      <c r="N67" s="111"/>
      <c r="O67" s="111"/>
      <c r="P67" s="142"/>
      <c r="Q67" s="111"/>
      <c r="R67" s="111"/>
      <c r="S67" s="111"/>
      <c r="T67" s="142"/>
      <c r="U67" s="111"/>
      <c r="V67" s="111"/>
      <c r="W67" s="111"/>
      <c r="X67" s="142"/>
    </row>
    <row r="68" spans="2:24" ht="15.75" thickBot="1">
      <c r="B68" s="113">
        <f>MAX(B57:B67)+1</f>
        <v>32</v>
      </c>
      <c r="C68" s="345" t="s">
        <v>115</v>
      </c>
      <c r="D68" s="333" t="s">
        <v>161</v>
      </c>
      <c r="E68" s="500">
        <v>-18.399999999999999</v>
      </c>
      <c r="F68" s="355">
        <v>-18.399999999999999</v>
      </c>
      <c r="G68" s="353"/>
      <c r="H68" s="354">
        <f>F68+G68</f>
        <v>-18.399999999999999</v>
      </c>
      <c r="I68" s="500">
        <v>-18.399999999999999</v>
      </c>
      <c r="J68" s="355">
        <v>-18.399999999999999</v>
      </c>
      <c r="K68" s="353"/>
      <c r="L68" s="354">
        <f>J68+K68</f>
        <v>-18.399999999999999</v>
      </c>
      <c r="M68" s="500">
        <v>-18.399999999999999</v>
      </c>
      <c r="N68" s="355">
        <v>-18.399999999999999</v>
      </c>
      <c r="O68" s="353"/>
      <c r="P68" s="354">
        <f>N68+O68</f>
        <v>-18.399999999999999</v>
      </c>
      <c r="Q68" s="500">
        <v>-18.399999999999999</v>
      </c>
      <c r="R68" s="355">
        <v>-18.399999999999999</v>
      </c>
      <c r="S68" s="353"/>
      <c r="T68" s="354">
        <f>R68+S68</f>
        <v>-18.399999999999999</v>
      </c>
      <c r="U68" s="500">
        <v>-18.399999999999999</v>
      </c>
      <c r="V68" s="355">
        <v>-18.399999999999999</v>
      </c>
      <c r="W68" s="353"/>
      <c r="X68" s="354">
        <f>V68+W68</f>
        <v>-18.399999999999999</v>
      </c>
    </row>
    <row r="69" spans="2:24" ht="15.75">
      <c r="B69" s="113"/>
      <c r="C69" s="307"/>
      <c r="D69" s="331"/>
      <c r="E69" s="111"/>
      <c r="F69" s="111"/>
      <c r="G69" s="111"/>
      <c r="H69" s="142"/>
      <c r="I69" s="111"/>
      <c r="J69" s="111"/>
      <c r="K69" s="111"/>
      <c r="L69" s="142"/>
      <c r="M69" s="111"/>
      <c r="N69" s="111"/>
      <c r="O69" s="111"/>
      <c r="P69" s="142"/>
      <c r="Q69" s="111"/>
      <c r="R69" s="111"/>
      <c r="S69" s="111"/>
      <c r="T69" s="142"/>
      <c r="U69" s="111"/>
      <c r="V69" s="111"/>
      <c r="W69" s="111"/>
      <c r="X69" s="142"/>
    </row>
    <row r="70" spans="2:24" ht="15.75">
      <c r="B70" s="340" t="s">
        <v>106</v>
      </c>
      <c r="C70" s="341"/>
      <c r="D70" s="342"/>
      <c r="E70" s="501"/>
      <c r="F70" s="22"/>
      <c r="G70" s="22"/>
      <c r="H70" s="138"/>
      <c r="I70" s="501"/>
      <c r="J70" s="22"/>
      <c r="K70" s="22"/>
      <c r="L70" s="138"/>
      <c r="M70" s="501"/>
      <c r="N70" s="22"/>
      <c r="O70" s="22"/>
      <c r="P70" s="138"/>
      <c r="Q70" s="501"/>
      <c r="R70" s="22"/>
      <c r="S70" s="22"/>
      <c r="T70" s="138"/>
      <c r="U70" s="501"/>
      <c r="V70" s="22"/>
      <c r="W70" s="22"/>
      <c r="X70" s="138"/>
    </row>
    <row r="71" spans="2:24" ht="16.5" thickBot="1">
      <c r="B71" s="48"/>
      <c r="C71" s="343" t="s">
        <v>82</v>
      </c>
      <c r="D71" s="344"/>
      <c r="E71" s="501"/>
      <c r="F71" s="22"/>
      <c r="G71" s="22"/>
      <c r="H71" s="138"/>
      <c r="I71" s="501"/>
      <c r="J71" s="22"/>
      <c r="K71" s="22"/>
      <c r="L71" s="138"/>
      <c r="M71" s="501"/>
      <c r="N71" s="22"/>
      <c r="O71" s="22"/>
      <c r="P71" s="138"/>
      <c r="Q71" s="501"/>
      <c r="R71" s="22"/>
      <c r="S71" s="22"/>
      <c r="T71" s="138"/>
      <c r="U71" s="501"/>
      <c r="V71" s="22"/>
      <c r="W71" s="22"/>
      <c r="X71" s="138"/>
    </row>
    <row r="72" spans="2:24" ht="15" customHeight="1">
      <c r="B72" s="347">
        <f>MAX(B57:B71)+1</f>
        <v>33</v>
      </c>
      <c r="C72" s="348" t="s">
        <v>83</v>
      </c>
      <c r="D72" s="333" t="s">
        <v>161</v>
      </c>
      <c r="E72" s="283">
        <v>346.85130292612621</v>
      </c>
      <c r="F72" s="209">
        <v>373.85072997928074</v>
      </c>
      <c r="G72" s="363"/>
      <c r="H72" s="183">
        <f t="shared" ref="H72:H80" si="7">F72+G72</f>
        <v>373.85072997928074</v>
      </c>
      <c r="I72" s="283">
        <v>378.72138320687327</v>
      </c>
      <c r="J72" s="209">
        <v>405.7208102600278</v>
      </c>
      <c r="K72" s="363"/>
      <c r="L72" s="183">
        <f t="shared" ref="L72:L80" si="8">J72+K72</f>
        <v>405.7208102600278</v>
      </c>
      <c r="M72" s="283">
        <v>383.95737129431348</v>
      </c>
      <c r="N72" s="209">
        <v>410.95679834746801</v>
      </c>
      <c r="O72" s="363"/>
      <c r="P72" s="183">
        <f t="shared" ref="P72:P80" si="9">N72+O72</f>
        <v>410.95679834746801</v>
      </c>
      <c r="Q72" s="283">
        <v>524.8596943455517</v>
      </c>
      <c r="R72" s="209">
        <v>551.85912139870629</v>
      </c>
      <c r="S72" s="363"/>
      <c r="T72" s="183">
        <f t="shared" ref="T72:T80" si="10">R72+S72</f>
        <v>551.85912139870629</v>
      </c>
      <c r="U72" s="283">
        <v>338.12080799114523</v>
      </c>
      <c r="V72" s="209">
        <v>327.33463624378527</v>
      </c>
      <c r="W72" s="363"/>
      <c r="X72" s="183">
        <f t="shared" ref="X72:X80" si="11">V72+W72</f>
        <v>327.33463624378527</v>
      </c>
    </row>
    <row r="73" spans="2:24" ht="15" customHeight="1">
      <c r="B73" s="347">
        <f>MAX(B57:B72)+1</f>
        <v>34</v>
      </c>
      <c r="C73" s="348" t="s">
        <v>153</v>
      </c>
      <c r="D73" s="333" t="s">
        <v>161</v>
      </c>
      <c r="E73" s="273">
        <v>272</v>
      </c>
      <c r="F73" s="223">
        <v>291.16199999999998</v>
      </c>
      <c r="G73" s="295"/>
      <c r="H73" s="185">
        <f t="shared" si="7"/>
        <v>291.16199999999998</v>
      </c>
      <c r="I73" s="273">
        <v>280.39999999999998</v>
      </c>
      <c r="J73" s="223">
        <v>298.65599999999995</v>
      </c>
      <c r="K73" s="295"/>
      <c r="L73" s="185">
        <f t="shared" si="8"/>
        <v>298.65599999999995</v>
      </c>
      <c r="M73" s="273">
        <v>289.5</v>
      </c>
      <c r="N73" s="223">
        <v>343.34699999999998</v>
      </c>
      <c r="O73" s="295"/>
      <c r="P73" s="185">
        <f t="shared" si="9"/>
        <v>343.34699999999998</v>
      </c>
      <c r="Q73" s="273">
        <v>271.29999999999995</v>
      </c>
      <c r="R73" s="223">
        <v>352.25499999999994</v>
      </c>
      <c r="S73" s="295"/>
      <c r="T73" s="185">
        <f t="shared" si="10"/>
        <v>352.25499999999994</v>
      </c>
      <c r="U73" s="273">
        <v>279.90000000000003</v>
      </c>
      <c r="V73" s="223">
        <v>359.19900000000007</v>
      </c>
      <c r="W73" s="295"/>
      <c r="X73" s="185">
        <f t="shared" si="11"/>
        <v>359.19900000000007</v>
      </c>
    </row>
    <row r="74" spans="2:24" ht="15" customHeight="1">
      <c r="B74" s="347">
        <f>MAX(B57:B73)+1</f>
        <v>35</v>
      </c>
      <c r="C74" s="348" t="s">
        <v>225</v>
      </c>
      <c r="D74" s="333" t="s">
        <v>161</v>
      </c>
      <c r="E74" s="273">
        <v>-2.1524769041884513</v>
      </c>
      <c r="F74" s="273">
        <v>-2.1524769041884513</v>
      </c>
      <c r="G74" s="295"/>
      <c r="H74" s="185">
        <f t="shared" si="7"/>
        <v>-2.1524769041884513</v>
      </c>
      <c r="I74" s="273">
        <v>-2.1524769041884513</v>
      </c>
      <c r="J74" s="273">
        <v>-2.1524769041884513</v>
      </c>
      <c r="K74" s="295"/>
      <c r="L74" s="185">
        <f t="shared" si="8"/>
        <v>-2.1524769041884513</v>
      </c>
      <c r="M74" s="273">
        <v>0</v>
      </c>
      <c r="N74" s="273">
        <v>0</v>
      </c>
      <c r="O74" s="295"/>
      <c r="P74" s="185">
        <f t="shared" si="9"/>
        <v>0</v>
      </c>
      <c r="Q74" s="273">
        <v>0</v>
      </c>
      <c r="R74" s="273">
        <v>0</v>
      </c>
      <c r="S74" s="295"/>
      <c r="T74" s="185">
        <f t="shared" si="10"/>
        <v>0</v>
      </c>
      <c r="U74" s="273">
        <v>0</v>
      </c>
      <c r="V74" s="273">
        <v>0</v>
      </c>
      <c r="W74" s="295"/>
      <c r="X74" s="185">
        <f t="shared" si="11"/>
        <v>0</v>
      </c>
    </row>
    <row r="75" spans="2:24">
      <c r="B75" s="347">
        <f>MAX(B57:B74)+1</f>
        <v>36</v>
      </c>
      <c r="C75" s="348" t="s">
        <v>224</v>
      </c>
      <c r="D75" s="333" t="s">
        <v>161</v>
      </c>
      <c r="E75" s="273">
        <v>-24.017633502952265</v>
      </c>
      <c r="F75" s="273">
        <v>-24.017633502952265</v>
      </c>
      <c r="G75" s="295"/>
      <c r="H75" s="185">
        <f t="shared" si="7"/>
        <v>-24.017633502952265</v>
      </c>
      <c r="I75" s="273">
        <v>-24.017633502952265</v>
      </c>
      <c r="J75" s="273">
        <v>-24.017633502952265</v>
      </c>
      <c r="K75" s="295"/>
      <c r="L75" s="185">
        <f t="shared" si="8"/>
        <v>-24.017633502952265</v>
      </c>
      <c r="M75" s="273">
        <v>0</v>
      </c>
      <c r="N75" s="273">
        <v>0</v>
      </c>
      <c r="O75" s="295"/>
      <c r="P75" s="185">
        <f t="shared" si="9"/>
        <v>0</v>
      </c>
      <c r="Q75" s="273">
        <v>0</v>
      </c>
      <c r="R75" s="273">
        <v>0</v>
      </c>
      <c r="S75" s="295"/>
      <c r="T75" s="185">
        <f t="shared" si="10"/>
        <v>0</v>
      </c>
      <c r="U75" s="273">
        <v>0</v>
      </c>
      <c r="V75" s="273">
        <v>0</v>
      </c>
      <c r="W75" s="295"/>
      <c r="X75" s="185">
        <f t="shared" si="11"/>
        <v>0</v>
      </c>
    </row>
    <row r="76" spans="2:24" ht="15" customHeight="1">
      <c r="B76" s="347">
        <f>MAX(B57:B75)+1</f>
        <v>37</v>
      </c>
      <c r="C76" s="348" t="s">
        <v>156</v>
      </c>
      <c r="D76" s="333" t="s">
        <v>161</v>
      </c>
      <c r="E76" s="273">
        <v>18.400000000000002</v>
      </c>
      <c r="F76" s="223">
        <v>18.400000000000002</v>
      </c>
      <c r="G76" s="295"/>
      <c r="H76" s="185">
        <f t="shared" si="7"/>
        <v>18.400000000000002</v>
      </c>
      <c r="I76" s="273">
        <v>18.400000000000002</v>
      </c>
      <c r="J76" s="223">
        <v>18.400000000000002</v>
      </c>
      <c r="K76" s="295"/>
      <c r="L76" s="185">
        <f t="shared" si="8"/>
        <v>18.400000000000002</v>
      </c>
      <c r="M76" s="273">
        <v>18.400000000000002</v>
      </c>
      <c r="N76" s="223">
        <v>18.400000000000002</v>
      </c>
      <c r="O76" s="295"/>
      <c r="P76" s="185">
        <f t="shared" si="9"/>
        <v>18.400000000000002</v>
      </c>
      <c r="Q76" s="273">
        <v>18.400000000000002</v>
      </c>
      <c r="R76" s="223">
        <v>18.400000000000002</v>
      </c>
      <c r="S76" s="295"/>
      <c r="T76" s="185">
        <f t="shared" si="10"/>
        <v>18.400000000000002</v>
      </c>
      <c r="U76" s="273">
        <v>18.400000000000002</v>
      </c>
      <c r="V76" s="223">
        <v>18.400000000000002</v>
      </c>
      <c r="W76" s="295"/>
      <c r="X76" s="185">
        <f t="shared" si="11"/>
        <v>18.400000000000002</v>
      </c>
    </row>
    <row r="77" spans="2:24">
      <c r="B77" s="347">
        <f>MAX(B57:B76)+1</f>
        <v>38</v>
      </c>
      <c r="C77" s="348" t="s">
        <v>86</v>
      </c>
      <c r="D77" s="333" t="s">
        <v>161</v>
      </c>
      <c r="E77" s="273">
        <v>39.62314574752763</v>
      </c>
      <c r="F77" s="223">
        <v>25.937831787817665</v>
      </c>
      <c r="G77" s="295"/>
      <c r="H77" s="185">
        <f t="shared" si="7"/>
        <v>25.937831787817665</v>
      </c>
      <c r="I77" s="273">
        <v>37.054227489943834</v>
      </c>
      <c r="J77" s="223">
        <v>22.112877687817665</v>
      </c>
      <c r="K77" s="295"/>
      <c r="L77" s="185">
        <f t="shared" si="8"/>
        <v>22.112877687817665</v>
      </c>
      <c r="M77" s="273">
        <v>34.485309232360031</v>
      </c>
      <c r="N77" s="223">
        <v>18.287923587817666</v>
      </c>
      <c r="O77" s="295"/>
      <c r="P77" s="185">
        <f t="shared" si="9"/>
        <v>18.287923587817666</v>
      </c>
      <c r="Q77" s="273">
        <v>31.916390974776235</v>
      </c>
      <c r="R77" s="223">
        <v>14.462969487817665</v>
      </c>
      <c r="S77" s="295"/>
      <c r="T77" s="185">
        <f t="shared" si="10"/>
        <v>14.462969487817665</v>
      </c>
      <c r="U77" s="273">
        <v>30.154058142839283</v>
      </c>
      <c r="V77" s="223">
        <v>12.354539262817665</v>
      </c>
      <c r="W77" s="295"/>
      <c r="X77" s="185">
        <f t="shared" si="11"/>
        <v>12.354539262817665</v>
      </c>
    </row>
    <row r="78" spans="2:24" ht="16.5" customHeight="1">
      <c r="B78" s="347">
        <f>MAX(B58:B77)+1</f>
        <v>39</v>
      </c>
      <c r="C78" s="348" t="s">
        <v>84</v>
      </c>
      <c r="D78" s="333" t="s">
        <v>161</v>
      </c>
      <c r="E78" s="273">
        <v>57.787815029593773</v>
      </c>
      <c r="F78" s="223">
        <v>63.889209288598039</v>
      </c>
      <c r="G78" s="295"/>
      <c r="H78" s="185">
        <f t="shared" si="7"/>
        <v>63.889209288598039</v>
      </c>
      <c r="I78" s="273">
        <v>59.766317516325728</v>
      </c>
      <c r="J78" s="223">
        <v>63.208530511376765</v>
      </c>
      <c r="K78" s="295"/>
      <c r="L78" s="185">
        <f t="shared" si="8"/>
        <v>63.208530511376765</v>
      </c>
      <c r="M78" s="273">
        <v>72.121136662169718</v>
      </c>
      <c r="N78" s="223">
        <v>77.877845073958667</v>
      </c>
      <c r="O78" s="295"/>
      <c r="P78" s="185">
        <f t="shared" si="9"/>
        <v>77.877845073958667</v>
      </c>
      <c r="Q78" s="273">
        <v>61.885058852583384</v>
      </c>
      <c r="R78" s="223">
        <v>66.491680031804094</v>
      </c>
      <c r="S78" s="295"/>
      <c r="T78" s="185">
        <f t="shared" si="10"/>
        <v>66.491680031804094</v>
      </c>
      <c r="U78" s="273">
        <v>63.065792440486888</v>
      </c>
      <c r="V78" s="223">
        <v>68.836008473533141</v>
      </c>
      <c r="W78" s="295"/>
      <c r="X78" s="185">
        <f t="shared" si="11"/>
        <v>68.836008473533141</v>
      </c>
    </row>
    <row r="79" spans="2:24" ht="15.75" customHeight="1">
      <c r="B79" s="347">
        <f>MAX(B59:B78)+1</f>
        <v>40</v>
      </c>
      <c r="C79" s="348" t="s">
        <v>85</v>
      </c>
      <c r="D79" s="333" t="s">
        <v>161</v>
      </c>
      <c r="E79" s="273">
        <v>85.049711935274942</v>
      </c>
      <c r="F79" s="223">
        <v>84.447281413939763</v>
      </c>
      <c r="G79" s="295"/>
      <c r="H79" s="185">
        <f t="shared" si="7"/>
        <v>84.447281413939763</v>
      </c>
      <c r="I79" s="273">
        <v>108.33104451162025</v>
      </c>
      <c r="J79" s="223">
        <v>85.720488185204019</v>
      </c>
      <c r="K79" s="295"/>
      <c r="L79" s="185">
        <f t="shared" si="8"/>
        <v>85.720488185204019</v>
      </c>
      <c r="M79" s="273">
        <v>139.95531890270237</v>
      </c>
      <c r="N79" s="223">
        <v>120.36725776366031</v>
      </c>
      <c r="O79" s="295"/>
      <c r="P79" s="185">
        <f t="shared" si="9"/>
        <v>120.36725776366031</v>
      </c>
      <c r="Q79" s="273">
        <v>208.39973983039545</v>
      </c>
      <c r="R79" s="223">
        <v>151.99821290522027</v>
      </c>
      <c r="S79" s="295"/>
      <c r="T79" s="185">
        <f t="shared" si="10"/>
        <v>151.99821290522027</v>
      </c>
      <c r="U79" s="273">
        <v>191.58187641902606</v>
      </c>
      <c r="V79" s="223">
        <v>193.65843620869646</v>
      </c>
      <c r="W79" s="295"/>
      <c r="X79" s="185">
        <f t="shared" si="11"/>
        <v>193.65843620869646</v>
      </c>
    </row>
    <row r="80" spans="2:24" ht="15" customHeight="1">
      <c r="B80" s="347">
        <f>MAX(B60:B79)+1</f>
        <v>41</v>
      </c>
      <c r="C80" s="348" t="s">
        <v>87</v>
      </c>
      <c r="D80" s="333" t="s">
        <v>161</v>
      </c>
      <c r="E80" s="495">
        <v>63.7</v>
      </c>
      <c r="F80" s="226">
        <v>63.7</v>
      </c>
      <c r="G80" s="299"/>
      <c r="H80" s="187">
        <f t="shared" si="7"/>
        <v>63.7</v>
      </c>
      <c r="I80" s="495">
        <v>49.214999999999996</v>
      </c>
      <c r="J80" s="226">
        <v>49.214999999999996</v>
      </c>
      <c r="K80" s="299"/>
      <c r="L80" s="187">
        <f t="shared" si="8"/>
        <v>49.214999999999996</v>
      </c>
      <c r="M80" s="495">
        <v>38.355000000000004</v>
      </c>
      <c r="N80" s="226">
        <v>38.355000000000004</v>
      </c>
      <c r="O80" s="299"/>
      <c r="P80" s="187">
        <f t="shared" si="9"/>
        <v>38.355000000000004</v>
      </c>
      <c r="Q80" s="495">
        <v>38.629999999999995</v>
      </c>
      <c r="R80" s="226">
        <v>38.629999999999995</v>
      </c>
      <c r="S80" s="299"/>
      <c r="T80" s="187">
        <f t="shared" si="10"/>
        <v>38.629999999999995</v>
      </c>
      <c r="U80" s="495">
        <v>40.15</v>
      </c>
      <c r="V80" s="226">
        <v>40.15</v>
      </c>
      <c r="W80" s="299"/>
      <c r="X80" s="187">
        <f t="shared" si="11"/>
        <v>40.15</v>
      </c>
    </row>
    <row r="81" spans="2:24" ht="16.5" thickBot="1">
      <c r="B81" s="113">
        <f>MAX(B61:B80)+1</f>
        <v>42</v>
      </c>
      <c r="C81" s="343" t="s">
        <v>88</v>
      </c>
      <c r="D81" s="333" t="s">
        <v>161</v>
      </c>
      <c r="E81" s="225">
        <f>SUM(E72:E80)</f>
        <v>857.24186523138167</v>
      </c>
      <c r="F81" s="225">
        <f>SUM(F72:F80)</f>
        <v>895.21694206249549</v>
      </c>
      <c r="G81" s="200">
        <f>H81-F81</f>
        <v>0</v>
      </c>
      <c r="H81" s="189">
        <f>SUM(H72:H80)</f>
        <v>895.21694206249549</v>
      </c>
      <c r="I81" s="225">
        <f>SUM(I72:I80)</f>
        <v>905.71786231762235</v>
      </c>
      <c r="J81" s="225">
        <f>SUM(J72:J80)</f>
        <v>916.86359623728538</v>
      </c>
      <c r="K81" s="200">
        <f>L81-J81</f>
        <v>0</v>
      </c>
      <c r="L81" s="189">
        <f>SUM(L72:L80)</f>
        <v>916.86359623728538</v>
      </c>
      <c r="M81" s="225">
        <f>SUM(M72:M80)</f>
        <v>976.77413609154564</v>
      </c>
      <c r="N81" s="225">
        <f>SUM(N72:N80)</f>
        <v>1027.5918247729046</v>
      </c>
      <c r="O81" s="200">
        <f>P81-N81</f>
        <v>0</v>
      </c>
      <c r="P81" s="189">
        <f>SUM(P72:P80)</f>
        <v>1027.5918247729046</v>
      </c>
      <c r="Q81" s="225">
        <f>SUM(Q72:Q80)</f>
        <v>1155.3908840033068</v>
      </c>
      <c r="R81" s="225">
        <f>SUM(R72:R80)</f>
        <v>1194.0969838235483</v>
      </c>
      <c r="S81" s="200">
        <f>T81-R81</f>
        <v>0</v>
      </c>
      <c r="T81" s="189">
        <f>SUM(T72:T80)</f>
        <v>1194.0969838235483</v>
      </c>
      <c r="U81" s="225">
        <f>SUM(U72:U80)</f>
        <v>961.37253499349742</v>
      </c>
      <c r="V81" s="225">
        <f>SUM(V72:V80)</f>
        <v>1019.9326201888326</v>
      </c>
      <c r="W81" s="200">
        <f>X81-V81</f>
        <v>0</v>
      </c>
      <c r="X81" s="189">
        <f>SUM(X72:X80)</f>
        <v>1019.9326201888326</v>
      </c>
    </row>
    <row r="82" spans="2:24">
      <c r="B82" s="48"/>
      <c r="C82" s="345"/>
      <c r="D82" s="346"/>
      <c r="E82" s="501"/>
      <c r="F82" s="22"/>
      <c r="G82" s="22"/>
      <c r="H82" s="138"/>
      <c r="I82" s="501"/>
      <c r="J82" s="22"/>
      <c r="K82" s="22"/>
      <c r="L82" s="138"/>
      <c r="M82" s="501"/>
      <c r="N82" s="22"/>
      <c r="O82" s="22"/>
      <c r="P82" s="138"/>
      <c r="Q82" s="501"/>
      <c r="R82" s="22"/>
      <c r="S82" s="22"/>
      <c r="T82" s="138"/>
      <c r="U82" s="501"/>
      <c r="V82" s="22"/>
      <c r="W82" s="22"/>
      <c r="X82" s="138"/>
    </row>
    <row r="83" spans="2:24" ht="16.5" thickBot="1">
      <c r="B83" s="48"/>
      <c r="C83" s="343" t="s">
        <v>89</v>
      </c>
      <c r="D83" s="344"/>
      <c r="E83" s="501"/>
      <c r="F83" s="22"/>
      <c r="G83" s="22"/>
      <c r="H83" s="138"/>
      <c r="I83" s="501"/>
      <c r="J83" s="22"/>
      <c r="K83" s="22"/>
      <c r="L83" s="138"/>
      <c r="M83" s="501"/>
      <c r="N83" s="22"/>
      <c r="O83" s="22"/>
      <c r="P83" s="138"/>
      <c r="Q83" s="501"/>
      <c r="R83" s="22"/>
      <c r="S83" s="22"/>
      <c r="T83" s="138"/>
      <c r="U83" s="501"/>
      <c r="V83" s="22"/>
      <c r="W83" s="22"/>
      <c r="X83" s="138"/>
    </row>
    <row r="84" spans="2:24">
      <c r="B84" s="347">
        <f>MAX(B64:B83)+1</f>
        <v>43</v>
      </c>
      <c r="C84" s="348" t="s">
        <v>90</v>
      </c>
      <c r="D84" s="346" t="s">
        <v>161</v>
      </c>
      <c r="E84" s="283">
        <v>394.22677689148168</v>
      </c>
      <c r="F84" s="209">
        <v>394.22677689148168</v>
      </c>
      <c r="G84" s="294"/>
      <c r="H84" s="183">
        <f t="shared" ref="H84:H90" si="12">F84+G84</f>
        <v>394.22677689148168</v>
      </c>
      <c r="I84" s="283">
        <v>504.43459357214095</v>
      </c>
      <c r="J84" s="209">
        <v>504.43459357214095</v>
      </c>
      <c r="K84" s="294"/>
      <c r="L84" s="183">
        <f t="shared" ref="L84:L90" si="13">J84+K84</f>
        <v>504.43459357214095</v>
      </c>
      <c r="M84" s="283">
        <v>571.12609908681168</v>
      </c>
      <c r="N84" s="209">
        <v>571.12609908681168</v>
      </c>
      <c r="O84" s="294"/>
      <c r="P84" s="183">
        <f t="shared" ref="P84:P90" si="14">N84+O84</f>
        <v>571.12609908681168</v>
      </c>
      <c r="Q84" s="283">
        <v>594.81669395474489</v>
      </c>
      <c r="R84" s="209">
        <v>594.81669395474489</v>
      </c>
      <c r="S84" s="294"/>
      <c r="T84" s="183">
        <f t="shared" ref="T84:T90" si="15">R84+S84</f>
        <v>594.81669395474489</v>
      </c>
      <c r="U84" s="283">
        <v>596.97119953824927</v>
      </c>
      <c r="V84" s="209">
        <v>596.97119953824927</v>
      </c>
      <c r="W84" s="294"/>
      <c r="X84" s="183">
        <f t="shared" ref="X84:X90" si="16">V84+W84</f>
        <v>596.97119953824927</v>
      </c>
    </row>
    <row r="85" spans="2:24">
      <c r="B85" s="347">
        <f>MAX(B65:B84)+1</f>
        <v>44</v>
      </c>
      <c r="C85" s="348" t="s">
        <v>157</v>
      </c>
      <c r="D85" s="346" t="s">
        <v>161</v>
      </c>
      <c r="E85" s="273">
        <v>165.96244480629969</v>
      </c>
      <c r="F85" s="223">
        <v>217.54048660985833</v>
      </c>
      <c r="G85" s="295"/>
      <c r="H85" s="186">
        <f t="shared" si="12"/>
        <v>217.54048660985833</v>
      </c>
      <c r="I85" s="273">
        <v>177.38024252115451</v>
      </c>
      <c r="J85" s="223">
        <v>227.94698896254999</v>
      </c>
      <c r="K85" s="295"/>
      <c r="L85" s="186">
        <f t="shared" si="13"/>
        <v>227.94698896254999</v>
      </c>
      <c r="M85" s="273">
        <v>200.58976791821391</v>
      </c>
      <c r="N85" s="223">
        <v>232.76305315823444</v>
      </c>
      <c r="O85" s="295"/>
      <c r="P85" s="186">
        <f t="shared" si="14"/>
        <v>232.76305315823444</v>
      </c>
      <c r="Q85" s="273">
        <v>230.73560247644573</v>
      </c>
      <c r="R85" s="223">
        <v>283.61989372237224</v>
      </c>
      <c r="S85" s="295"/>
      <c r="T85" s="186">
        <f t="shared" si="15"/>
        <v>283.61989372237224</v>
      </c>
      <c r="U85" s="273">
        <v>228.03439788965798</v>
      </c>
      <c r="V85" s="223">
        <v>316.98463103538086</v>
      </c>
      <c r="W85" s="295"/>
      <c r="X85" s="186">
        <f t="shared" si="16"/>
        <v>316.98463103538086</v>
      </c>
    </row>
    <row r="86" spans="2:24">
      <c r="B86" s="347">
        <f>MAX(B65:B85)+1</f>
        <v>45</v>
      </c>
      <c r="C86" s="348" t="s">
        <v>226</v>
      </c>
      <c r="D86" s="346" t="s">
        <v>161</v>
      </c>
      <c r="E86" s="273">
        <v>156.05511062333866</v>
      </c>
      <c r="F86" s="223">
        <v>0</v>
      </c>
      <c r="G86" s="295"/>
      <c r="H86" s="186">
        <f t="shared" si="12"/>
        <v>0</v>
      </c>
      <c r="I86" s="273">
        <v>175.34636187175772</v>
      </c>
      <c r="J86" s="223">
        <v>0</v>
      </c>
      <c r="K86" s="295"/>
      <c r="L86" s="186">
        <f t="shared" si="13"/>
        <v>0</v>
      </c>
      <c r="M86" s="273">
        <v>265.71988487040471</v>
      </c>
      <c r="N86" s="223">
        <v>0</v>
      </c>
      <c r="O86" s="295"/>
      <c r="P86" s="186">
        <f t="shared" si="14"/>
        <v>0</v>
      </c>
      <c r="Q86" s="273">
        <v>35.197680345072179</v>
      </c>
      <c r="R86" s="223">
        <v>0</v>
      </c>
      <c r="S86" s="295"/>
      <c r="T86" s="186">
        <f t="shared" si="15"/>
        <v>0</v>
      </c>
      <c r="U86" s="273">
        <v>35.197680345072065</v>
      </c>
      <c r="V86" s="223">
        <v>0</v>
      </c>
      <c r="W86" s="295"/>
      <c r="X86" s="186">
        <f t="shared" si="16"/>
        <v>0</v>
      </c>
    </row>
    <row r="87" spans="2:24">
      <c r="B87" s="347">
        <f>MAX(B66:B86)+1</f>
        <v>46</v>
      </c>
      <c r="C87" s="348" t="s">
        <v>91</v>
      </c>
      <c r="D87" s="346" t="s">
        <v>161</v>
      </c>
      <c r="E87" s="273">
        <v>171.1</v>
      </c>
      <c r="F87" s="223">
        <v>200.02600000000001</v>
      </c>
      <c r="G87" s="295"/>
      <c r="H87" s="186">
        <f t="shared" si="12"/>
        <v>200.02600000000001</v>
      </c>
      <c r="I87" s="273">
        <v>175.5</v>
      </c>
      <c r="J87" s="223">
        <v>202.91659999999999</v>
      </c>
      <c r="K87" s="295"/>
      <c r="L87" s="186">
        <f t="shared" si="13"/>
        <v>202.91659999999999</v>
      </c>
      <c r="M87" s="273">
        <v>180.3</v>
      </c>
      <c r="N87" s="223">
        <v>243.476</v>
      </c>
      <c r="O87" s="295"/>
      <c r="P87" s="186">
        <f t="shared" si="14"/>
        <v>243.476</v>
      </c>
      <c r="Q87" s="273">
        <v>157.19999999999999</v>
      </c>
      <c r="R87" s="223">
        <v>247.9188</v>
      </c>
      <c r="S87" s="295"/>
      <c r="T87" s="186">
        <f t="shared" si="15"/>
        <v>247.9188</v>
      </c>
      <c r="U87" s="273">
        <v>162.1</v>
      </c>
      <c r="V87" s="223">
        <v>250.64920000000001</v>
      </c>
      <c r="W87" s="295"/>
      <c r="X87" s="186">
        <f t="shared" si="16"/>
        <v>250.64920000000001</v>
      </c>
    </row>
    <row r="88" spans="2:24">
      <c r="B88" s="347">
        <f>MAX(B67:B87)+1</f>
        <v>47</v>
      </c>
      <c r="C88" s="348" t="s">
        <v>227</v>
      </c>
      <c r="D88" s="346" t="s">
        <v>161</v>
      </c>
      <c r="E88" s="273">
        <v>100.9</v>
      </c>
      <c r="F88" s="223">
        <v>91.136099999999999</v>
      </c>
      <c r="G88" s="295"/>
      <c r="H88" s="186">
        <f t="shared" si="12"/>
        <v>91.136099999999999</v>
      </c>
      <c r="I88" s="273">
        <v>104.89999999999999</v>
      </c>
      <c r="J88" s="223">
        <v>95.738900000000001</v>
      </c>
      <c r="K88" s="295"/>
      <c r="L88" s="186">
        <f t="shared" si="13"/>
        <v>95.738900000000001</v>
      </c>
      <c r="M88" s="273">
        <v>109.2</v>
      </c>
      <c r="N88" s="223">
        <v>99.870699999999999</v>
      </c>
      <c r="O88" s="295"/>
      <c r="P88" s="186">
        <f t="shared" si="14"/>
        <v>99.870699999999999</v>
      </c>
      <c r="Q88" s="273">
        <v>114.06</v>
      </c>
      <c r="R88" s="223">
        <v>104.33629999999999</v>
      </c>
      <c r="S88" s="295"/>
      <c r="T88" s="186">
        <f t="shared" si="15"/>
        <v>104.33629999999999</v>
      </c>
      <c r="U88" s="273">
        <v>117.8</v>
      </c>
      <c r="V88" s="223">
        <v>108.54940000000001</v>
      </c>
      <c r="W88" s="295"/>
      <c r="X88" s="186">
        <f t="shared" si="16"/>
        <v>108.54940000000001</v>
      </c>
    </row>
    <row r="89" spans="2:24">
      <c r="B89" s="347">
        <f>MAX(B69:B88)+1</f>
        <v>48</v>
      </c>
      <c r="C89" s="348" t="s">
        <v>228</v>
      </c>
      <c r="D89" s="346" t="s">
        <v>161</v>
      </c>
      <c r="E89" s="273">
        <v>27.7</v>
      </c>
      <c r="F89" s="223">
        <v>27.7</v>
      </c>
      <c r="G89" s="295"/>
      <c r="H89" s="186">
        <f t="shared" si="12"/>
        <v>27.7</v>
      </c>
      <c r="I89" s="273">
        <v>27.7</v>
      </c>
      <c r="J89" s="223">
        <v>27.7</v>
      </c>
      <c r="K89" s="295"/>
      <c r="L89" s="186">
        <f t="shared" si="13"/>
        <v>27.7</v>
      </c>
      <c r="M89" s="273">
        <v>27.7</v>
      </c>
      <c r="N89" s="223">
        <v>27.7</v>
      </c>
      <c r="O89" s="295"/>
      <c r="P89" s="186">
        <f t="shared" si="14"/>
        <v>27.7</v>
      </c>
      <c r="Q89" s="273">
        <v>27.7</v>
      </c>
      <c r="R89" s="223">
        <v>27.7</v>
      </c>
      <c r="S89" s="295"/>
      <c r="T89" s="186">
        <f t="shared" si="15"/>
        <v>27.7</v>
      </c>
      <c r="U89" s="273">
        <v>27.7</v>
      </c>
      <c r="V89" s="223">
        <v>27.7</v>
      </c>
      <c r="W89" s="295"/>
      <c r="X89" s="186">
        <f t="shared" si="16"/>
        <v>27.7</v>
      </c>
    </row>
    <row r="90" spans="2:24">
      <c r="B90" s="347">
        <f>MAX(B70:B89)+1</f>
        <v>49</v>
      </c>
      <c r="C90" s="348" t="s">
        <v>87</v>
      </c>
      <c r="D90" s="346" t="s">
        <v>161</v>
      </c>
      <c r="E90" s="273">
        <v>20.3</v>
      </c>
      <c r="F90" s="223">
        <v>20.3</v>
      </c>
      <c r="G90" s="299"/>
      <c r="H90" s="186">
        <f t="shared" si="12"/>
        <v>20.3</v>
      </c>
      <c r="I90" s="273">
        <v>0.1</v>
      </c>
      <c r="J90" s="223">
        <v>0.1</v>
      </c>
      <c r="K90" s="299"/>
      <c r="L90" s="186">
        <f t="shared" si="13"/>
        <v>0.1</v>
      </c>
      <c r="M90" s="273">
        <v>1.1000000000000001</v>
      </c>
      <c r="N90" s="223">
        <v>1.1000000000000001</v>
      </c>
      <c r="O90" s="299"/>
      <c r="P90" s="186">
        <f t="shared" si="14"/>
        <v>1.1000000000000001</v>
      </c>
      <c r="Q90" s="273">
        <v>5.7</v>
      </c>
      <c r="R90" s="223">
        <v>5.7</v>
      </c>
      <c r="S90" s="299"/>
      <c r="T90" s="186">
        <f t="shared" si="15"/>
        <v>5.7</v>
      </c>
      <c r="U90" s="273">
        <v>16.5</v>
      </c>
      <c r="V90" s="223">
        <v>16.5</v>
      </c>
      <c r="W90" s="299"/>
      <c r="X90" s="186">
        <f t="shared" si="16"/>
        <v>16.5</v>
      </c>
    </row>
    <row r="91" spans="2:24" ht="16.5" thickBot="1">
      <c r="B91" s="351">
        <f>MAX(B71:B90)+1</f>
        <v>50</v>
      </c>
      <c r="C91" s="352" t="s">
        <v>92</v>
      </c>
      <c r="D91" s="356" t="s">
        <v>161</v>
      </c>
      <c r="E91" s="268">
        <f>SUM(E84:E90)</f>
        <v>1036.2443323211201</v>
      </c>
      <c r="F91" s="485">
        <f>SUM(F84:F90)</f>
        <v>950.92936350134005</v>
      </c>
      <c r="G91" s="200">
        <f>H91-F91</f>
        <v>0</v>
      </c>
      <c r="H91" s="276">
        <f>SUM(H84:H90)</f>
        <v>950.92936350134005</v>
      </c>
      <c r="I91" s="268">
        <f>SUM(I84:I90)</f>
        <v>1165.3611979650534</v>
      </c>
      <c r="J91" s="485">
        <f>SUM(J84:J90)</f>
        <v>1058.837082534691</v>
      </c>
      <c r="K91" s="275">
        <f>L91-J91</f>
        <v>0</v>
      </c>
      <c r="L91" s="276">
        <f>SUM(L84:L90)</f>
        <v>1058.837082534691</v>
      </c>
      <c r="M91" s="268">
        <f>SUM(M84:M90)</f>
        <v>1355.7357518754302</v>
      </c>
      <c r="N91" s="485">
        <f>SUM(N84:N90)</f>
        <v>1176.035852245046</v>
      </c>
      <c r="O91" s="275">
        <f>P91-N91</f>
        <v>0</v>
      </c>
      <c r="P91" s="276">
        <f>SUM(P84:P90)</f>
        <v>1176.035852245046</v>
      </c>
      <c r="Q91" s="268">
        <f>SUM(Q84:Q90)</f>
        <v>1165.4099767762627</v>
      </c>
      <c r="R91" s="485">
        <f>SUM(R84:R90)</f>
        <v>1264.0916876771171</v>
      </c>
      <c r="S91" s="275">
        <f>T91-R91</f>
        <v>0</v>
      </c>
      <c r="T91" s="276">
        <f>SUM(T84:T90)</f>
        <v>1264.0916876771171</v>
      </c>
      <c r="U91" s="268">
        <f>SUM(U84:U90)</f>
        <v>1184.3032777729793</v>
      </c>
      <c r="V91" s="485">
        <f>SUM(V84:V90)</f>
        <v>1317.3544305736302</v>
      </c>
      <c r="W91" s="275">
        <f>X91-V91</f>
        <v>0</v>
      </c>
      <c r="X91" s="276">
        <f>SUM(X84:X90)</f>
        <v>1317.3544305736302</v>
      </c>
    </row>
    <row r="92" spans="2:24" ht="15.75" thickBot="1">
      <c r="B92" s="127"/>
      <c r="C92" s="133"/>
      <c r="D92" s="133"/>
      <c r="E92" s="127"/>
      <c r="F92" s="127"/>
      <c r="G92" s="133"/>
      <c r="H92" s="127"/>
    </row>
    <row r="93" spans="2:24" ht="16.5" thickBot="1">
      <c r="B93" s="109"/>
      <c r="C93" s="64"/>
      <c r="D93" s="64"/>
      <c r="E93" s="595" t="s">
        <v>143</v>
      </c>
      <c r="F93" s="596"/>
      <c r="G93" s="596"/>
      <c r="H93" s="596"/>
      <c r="I93" s="596"/>
      <c r="J93" s="596"/>
      <c r="K93" s="596"/>
      <c r="L93" s="597"/>
      <c r="M93" s="2"/>
      <c r="N93" s="3"/>
      <c r="O93" s="3"/>
      <c r="P93" s="3"/>
      <c r="Q93" s="2"/>
      <c r="R93" s="3"/>
      <c r="S93" s="3"/>
      <c r="T93" s="3"/>
      <c r="U93" s="2"/>
      <c r="V93" s="3"/>
      <c r="W93" s="3"/>
      <c r="X93" s="3"/>
    </row>
    <row r="94" spans="2:24" ht="16.5" thickBot="1">
      <c r="B94" s="71"/>
      <c r="C94" s="357"/>
      <c r="D94" s="329"/>
      <c r="E94" s="593">
        <v>2017</v>
      </c>
      <c r="F94" s="593"/>
      <c r="G94" s="593"/>
      <c r="H94" s="594"/>
      <c r="I94" s="593">
        <v>2018</v>
      </c>
      <c r="J94" s="593"/>
      <c r="K94" s="593"/>
      <c r="L94" s="594"/>
      <c r="M94" s="2"/>
      <c r="N94" s="3"/>
      <c r="O94" s="3"/>
      <c r="P94" s="3"/>
      <c r="Q94" s="2"/>
      <c r="R94" s="3"/>
      <c r="S94" s="3"/>
      <c r="T94" s="3"/>
      <c r="U94" s="2"/>
      <c r="V94" s="3"/>
      <c r="W94" s="3"/>
      <c r="X94" s="3"/>
    </row>
    <row r="95" spans="2:24" ht="15.75">
      <c r="B95" s="66" t="s">
        <v>2</v>
      </c>
      <c r="C95" s="306"/>
      <c r="D95" s="330"/>
      <c r="E95" s="486" t="s">
        <v>135</v>
      </c>
      <c r="F95" s="305" t="s">
        <v>240</v>
      </c>
      <c r="G95" s="265" t="s">
        <v>21</v>
      </c>
      <c r="H95" s="10" t="s">
        <v>21</v>
      </c>
      <c r="I95" s="486" t="s">
        <v>135</v>
      </c>
      <c r="J95" s="305" t="s">
        <v>240</v>
      </c>
      <c r="K95" s="265" t="s">
        <v>21</v>
      </c>
      <c r="L95" s="10" t="s">
        <v>21</v>
      </c>
      <c r="M95" s="2"/>
      <c r="N95" s="3"/>
      <c r="O95" s="3"/>
      <c r="P95" s="3"/>
      <c r="Q95" s="2"/>
      <c r="R95" s="3"/>
      <c r="S95" s="3"/>
      <c r="T95" s="3"/>
      <c r="U95" s="2"/>
      <c r="V95" s="3"/>
      <c r="W95" s="3"/>
      <c r="X95" s="3"/>
    </row>
    <row r="96" spans="2:24" ht="16.5" thickBot="1">
      <c r="B96" s="38" t="s">
        <v>3</v>
      </c>
      <c r="C96" s="12" t="s">
        <v>1</v>
      </c>
      <c r="D96" s="38"/>
      <c r="E96" s="396">
        <v>42517</v>
      </c>
      <c r="F96" s="396">
        <v>42723</v>
      </c>
      <c r="G96" s="266" t="s">
        <v>15</v>
      </c>
      <c r="H96" s="12" t="s">
        <v>12</v>
      </c>
      <c r="I96" s="396">
        <v>42517</v>
      </c>
      <c r="J96" s="396">
        <v>42723</v>
      </c>
      <c r="K96" s="266" t="s">
        <v>15</v>
      </c>
      <c r="L96" s="12" t="s">
        <v>12</v>
      </c>
      <c r="M96" s="2"/>
      <c r="N96" s="3"/>
      <c r="O96" s="3"/>
      <c r="P96" s="3"/>
      <c r="Q96" s="2"/>
      <c r="R96" s="3"/>
      <c r="S96" s="3"/>
      <c r="T96" s="3"/>
      <c r="U96" s="2"/>
      <c r="V96" s="3"/>
      <c r="W96" s="3"/>
      <c r="X96" s="3"/>
    </row>
    <row r="97" spans="1:21" s="4" customFormat="1" ht="15.75">
      <c r="A97" s="27"/>
      <c r="B97" s="147"/>
      <c r="C97" s="312"/>
      <c r="D97" s="331"/>
      <c r="E97" s="260" t="s">
        <v>4</v>
      </c>
      <c r="F97" s="484" t="s">
        <v>5</v>
      </c>
      <c r="G97" s="261" t="s">
        <v>6</v>
      </c>
      <c r="H97" s="262" t="s">
        <v>7</v>
      </c>
      <c r="I97" s="260" t="s">
        <v>8</v>
      </c>
      <c r="J97" s="260" t="s">
        <v>9</v>
      </c>
      <c r="K97" s="261" t="s">
        <v>11</v>
      </c>
      <c r="L97" s="262" t="s">
        <v>13</v>
      </c>
      <c r="M97" s="63"/>
      <c r="Q97" s="63"/>
      <c r="U97" s="63"/>
    </row>
    <row r="98" spans="1:21" s="4" customFormat="1" ht="15.75">
      <c r="A98" s="27"/>
      <c r="B98" s="340" t="s">
        <v>163</v>
      </c>
      <c r="C98" s="343"/>
      <c r="D98" s="344"/>
      <c r="E98" s="501"/>
      <c r="F98" s="22"/>
      <c r="G98" s="22"/>
      <c r="H98" s="138"/>
      <c r="I98" s="501"/>
      <c r="J98" s="22"/>
      <c r="K98" s="22"/>
      <c r="L98" s="136"/>
      <c r="M98" s="63"/>
      <c r="Q98" s="63"/>
      <c r="U98" s="63"/>
    </row>
    <row r="99" spans="1:21" s="4" customFormat="1">
      <c r="A99" s="27"/>
      <c r="B99" s="113">
        <f t="shared" ref="B99:B106" si="17">MAX(B77:B98)+1</f>
        <v>51</v>
      </c>
      <c r="C99" s="348" t="s">
        <v>164</v>
      </c>
      <c r="D99" s="346" t="s">
        <v>184</v>
      </c>
      <c r="E99" s="350">
        <v>-8.6574506771410888</v>
      </c>
      <c r="F99" s="350">
        <v>-8.6574506771410888</v>
      </c>
      <c r="G99" s="295"/>
      <c r="H99" s="185">
        <f t="shared" ref="H99:H108" si="18">F99+G99</f>
        <v>-8.6574506771410888</v>
      </c>
      <c r="I99" s="350">
        <v>-8.6574506771410888</v>
      </c>
      <c r="J99" s="350">
        <v>-8.6574506771410888</v>
      </c>
      <c r="K99" s="295"/>
      <c r="L99" s="185">
        <f t="shared" ref="L99:L108" si="19">J99+K99</f>
        <v>-8.6574506771410888</v>
      </c>
      <c r="M99" s="63"/>
      <c r="Q99" s="63"/>
      <c r="U99" s="63"/>
    </row>
    <row r="100" spans="1:21" s="4" customFormat="1">
      <c r="A100" s="27"/>
      <c r="B100" s="113">
        <f t="shared" si="17"/>
        <v>52</v>
      </c>
      <c r="C100" s="348" t="s">
        <v>165</v>
      </c>
      <c r="D100" s="346" t="s">
        <v>184</v>
      </c>
      <c r="E100" s="350">
        <v>-6.6022174837440932</v>
      </c>
      <c r="F100" s="350">
        <v>-6.6022174837440932</v>
      </c>
      <c r="G100" s="295"/>
      <c r="H100" s="185">
        <f t="shared" si="18"/>
        <v>-6.6022174837440932</v>
      </c>
      <c r="I100" s="350">
        <v>-6.6022174837440932</v>
      </c>
      <c r="J100" s="350">
        <v>-6.6022174837440932</v>
      </c>
      <c r="K100" s="295"/>
      <c r="L100" s="185">
        <f t="shared" si="19"/>
        <v>-6.6022174837440932</v>
      </c>
      <c r="M100" s="63"/>
      <c r="Q100" s="63"/>
      <c r="U100" s="63"/>
    </row>
    <row r="101" spans="1:21" s="4" customFormat="1">
      <c r="A101" s="27"/>
      <c r="B101" s="113">
        <f t="shared" si="17"/>
        <v>53</v>
      </c>
      <c r="C101" s="348" t="s">
        <v>96</v>
      </c>
      <c r="D101" s="346" t="s">
        <v>184</v>
      </c>
      <c r="E101" s="350">
        <v>-3.029872827607949E-2</v>
      </c>
      <c r="F101" s="350">
        <v>-3.029872827607949E-2</v>
      </c>
      <c r="G101" s="295"/>
      <c r="H101" s="185">
        <f t="shared" si="18"/>
        <v>-3.029872827607949E-2</v>
      </c>
      <c r="I101" s="350">
        <v>-3.029872827607949E-2</v>
      </c>
      <c r="J101" s="350">
        <v>-3.029872827607949E-2</v>
      </c>
      <c r="K101" s="295"/>
      <c r="L101" s="185">
        <f t="shared" si="19"/>
        <v>-3.029872827607949E-2</v>
      </c>
      <c r="M101" s="63"/>
      <c r="Q101" s="63"/>
      <c r="U101" s="63"/>
    </row>
    <row r="102" spans="1:21" s="4" customFormat="1">
      <c r="A102" s="27"/>
      <c r="B102" s="113">
        <f t="shared" si="17"/>
        <v>54</v>
      </c>
      <c r="C102" s="348" t="s">
        <v>166</v>
      </c>
      <c r="D102" s="346" t="s">
        <v>184</v>
      </c>
      <c r="E102" s="350">
        <v>41.247851111010597</v>
      </c>
      <c r="F102" s="350">
        <v>41.247851111010597</v>
      </c>
      <c r="G102" s="295"/>
      <c r="H102" s="185">
        <f t="shared" si="18"/>
        <v>41.247851111010597</v>
      </c>
      <c r="I102" s="350">
        <v>41.247851111010597</v>
      </c>
      <c r="J102" s="350">
        <v>41.247851111010597</v>
      </c>
      <c r="K102" s="295"/>
      <c r="L102" s="185">
        <f t="shared" si="19"/>
        <v>41.247851111010597</v>
      </c>
      <c r="M102" s="63"/>
      <c r="Q102" s="63"/>
      <c r="U102" s="63"/>
    </row>
    <row r="103" spans="1:21" s="4" customFormat="1">
      <c r="A103" s="27"/>
      <c r="B103" s="113">
        <f t="shared" si="17"/>
        <v>55</v>
      </c>
      <c r="C103" s="348" t="s">
        <v>167</v>
      </c>
      <c r="D103" s="346" t="s">
        <v>184</v>
      </c>
      <c r="E103" s="350">
        <v>-1.155204815330893E-2</v>
      </c>
      <c r="F103" s="350">
        <v>-1.155204815330893E-2</v>
      </c>
      <c r="G103" s="295"/>
      <c r="H103" s="185">
        <f t="shared" si="18"/>
        <v>-1.155204815330893E-2</v>
      </c>
      <c r="I103" s="350">
        <v>-1.155204815330893E-2</v>
      </c>
      <c r="J103" s="350">
        <v>-1.155204815330893E-2</v>
      </c>
      <c r="K103" s="295"/>
      <c r="L103" s="185">
        <f t="shared" si="19"/>
        <v>-1.155204815330893E-2</v>
      </c>
      <c r="M103" s="63"/>
      <c r="Q103" s="63"/>
      <c r="U103" s="63"/>
    </row>
    <row r="104" spans="1:21" s="4" customFormat="1">
      <c r="A104" s="27"/>
      <c r="B104" s="113">
        <f t="shared" si="17"/>
        <v>56</v>
      </c>
      <c r="C104" s="348" t="s">
        <v>168</v>
      </c>
      <c r="D104" s="346" t="s">
        <v>184</v>
      </c>
      <c r="E104" s="350">
        <v>1.6406781348470005</v>
      </c>
      <c r="F104" s="350">
        <v>1.6406781348470005</v>
      </c>
      <c r="G104" s="295"/>
      <c r="H104" s="185">
        <f t="shared" si="18"/>
        <v>1.6406781348470005</v>
      </c>
      <c r="I104" s="350">
        <v>1.6406781348470005</v>
      </c>
      <c r="J104" s="350">
        <v>1.6406781348470005</v>
      </c>
      <c r="K104" s="295"/>
      <c r="L104" s="185">
        <f t="shared" si="19"/>
        <v>1.6406781348470005</v>
      </c>
      <c r="M104" s="63"/>
      <c r="Q104" s="63"/>
      <c r="U104" s="63"/>
    </row>
    <row r="105" spans="1:21" s="4" customFormat="1">
      <c r="A105" s="27"/>
      <c r="B105" s="113">
        <f t="shared" si="17"/>
        <v>57</v>
      </c>
      <c r="C105" s="348" t="s">
        <v>169</v>
      </c>
      <c r="D105" s="346" t="s">
        <v>184</v>
      </c>
      <c r="E105" s="350">
        <v>1.0502686788579116</v>
      </c>
      <c r="F105" s="350">
        <v>1.0502686788579116</v>
      </c>
      <c r="G105" s="295"/>
      <c r="H105" s="185">
        <f t="shared" si="18"/>
        <v>1.0502686788579116</v>
      </c>
      <c r="I105" s="350">
        <v>1.0502686788579116</v>
      </c>
      <c r="J105" s="350">
        <v>1.0502686788579116</v>
      </c>
      <c r="K105" s="295"/>
      <c r="L105" s="185">
        <f t="shared" si="19"/>
        <v>1.0502686788579116</v>
      </c>
      <c r="M105" s="63"/>
      <c r="Q105" s="63"/>
      <c r="U105" s="63"/>
    </row>
    <row r="106" spans="1:21" s="4" customFormat="1" ht="15" customHeight="1">
      <c r="A106" s="27"/>
      <c r="B106" s="113">
        <f t="shared" si="17"/>
        <v>58</v>
      </c>
      <c r="C106" s="348" t="s">
        <v>170</v>
      </c>
      <c r="D106" s="346" t="s">
        <v>184</v>
      </c>
      <c r="E106" s="350">
        <v>5.9129539629452887</v>
      </c>
      <c r="F106" s="350">
        <v>5.9129539629452887</v>
      </c>
      <c r="G106" s="295"/>
      <c r="H106" s="185">
        <f t="shared" si="18"/>
        <v>5.9129539629452887</v>
      </c>
      <c r="I106" s="350">
        <v>5.9129539629452887</v>
      </c>
      <c r="J106" s="350">
        <v>5.9129539629452887</v>
      </c>
      <c r="K106" s="295"/>
      <c r="L106" s="185">
        <f t="shared" si="19"/>
        <v>5.9129539629452887</v>
      </c>
      <c r="M106" s="63"/>
      <c r="Q106" s="63"/>
      <c r="U106" s="63"/>
    </row>
    <row r="107" spans="1:21" s="4" customFormat="1" ht="15" customHeight="1">
      <c r="A107" s="27"/>
      <c r="B107" s="113">
        <f>MAX(B86:B106)+1</f>
        <v>59</v>
      </c>
      <c r="C107" s="348" t="s">
        <v>171</v>
      </c>
      <c r="D107" s="346" t="s">
        <v>184</v>
      </c>
      <c r="E107" s="350">
        <v>2.1326482460573755</v>
      </c>
      <c r="F107" s="350">
        <v>2.1326482460573755</v>
      </c>
      <c r="G107" s="295"/>
      <c r="H107" s="185">
        <f t="shared" si="18"/>
        <v>2.1326482460573755</v>
      </c>
      <c r="I107" s="350">
        <v>2.1326482460573755</v>
      </c>
      <c r="J107" s="350">
        <v>2.1326482460573755</v>
      </c>
      <c r="K107" s="295"/>
      <c r="L107" s="185">
        <f t="shared" si="19"/>
        <v>2.1326482460573755</v>
      </c>
      <c r="M107" s="63"/>
      <c r="Q107" s="63"/>
      <c r="U107" s="63"/>
    </row>
    <row r="108" spans="1:21" s="4" customFormat="1" ht="16.5" customHeight="1">
      <c r="A108" s="27"/>
      <c r="B108" s="113">
        <f>MAX(B87:B107)+1</f>
        <v>60</v>
      </c>
      <c r="C108" s="348" t="s">
        <v>172</v>
      </c>
      <c r="D108" s="346" t="s">
        <v>184</v>
      </c>
      <c r="E108" s="350">
        <v>6.7274372662573345</v>
      </c>
      <c r="F108" s="350">
        <v>6.7274372662573345</v>
      </c>
      <c r="G108" s="295"/>
      <c r="H108" s="185">
        <f t="shared" si="18"/>
        <v>6.7274372662573345</v>
      </c>
      <c r="I108" s="350">
        <v>6.7274372662573345</v>
      </c>
      <c r="J108" s="350">
        <v>6.7274372662573345</v>
      </c>
      <c r="K108" s="295"/>
      <c r="L108" s="185">
        <f t="shared" si="19"/>
        <v>6.7274372662573345</v>
      </c>
      <c r="M108" s="63"/>
      <c r="Q108" s="63"/>
      <c r="U108" s="63"/>
    </row>
    <row r="109" spans="1:21" s="4" customFormat="1" ht="16.5" customHeight="1" thickBot="1">
      <c r="A109" s="27"/>
      <c r="B109" s="113">
        <f>MAX(B88:B108)+1</f>
        <v>61</v>
      </c>
      <c r="C109" s="387" t="s">
        <v>0</v>
      </c>
      <c r="D109" s="331"/>
      <c r="E109" s="391">
        <f t="shared" ref="E109" si="20">SUM(E99:E108)</f>
        <v>43.410318462660939</v>
      </c>
      <c r="F109" s="393">
        <f>SUM(F99:F108)</f>
        <v>43.410318462660939</v>
      </c>
      <c r="G109" s="392">
        <f>H109-F109</f>
        <v>0</v>
      </c>
      <c r="H109" s="276">
        <f t="shared" ref="H109:L109" si="21">SUM(H99:H108)</f>
        <v>43.410318462660939</v>
      </c>
      <c r="I109" s="393">
        <f t="shared" si="21"/>
        <v>43.410318462660939</v>
      </c>
      <c r="J109" s="393">
        <f>SUM(J99:J108)</f>
        <v>43.410318462660939</v>
      </c>
      <c r="K109" s="392">
        <f>L109-J109</f>
        <v>0</v>
      </c>
      <c r="L109" s="276">
        <f t="shared" si="21"/>
        <v>43.410318462660939</v>
      </c>
      <c r="M109" s="63"/>
      <c r="Q109" s="63"/>
      <c r="U109" s="63"/>
    </row>
    <row r="110" spans="1:21" s="4" customFormat="1" ht="15.75" customHeight="1">
      <c r="A110" s="27"/>
      <c r="B110" s="113"/>
      <c r="C110" s="307"/>
      <c r="D110" s="331"/>
      <c r="E110" s="350"/>
      <c r="F110" s="350"/>
      <c r="G110" s="295"/>
      <c r="H110" s="185"/>
      <c r="I110" s="273"/>
      <c r="J110" s="273"/>
      <c r="K110" s="295"/>
      <c r="L110" s="185"/>
      <c r="M110" s="63"/>
      <c r="Q110" s="63"/>
      <c r="U110" s="63"/>
    </row>
    <row r="111" spans="1:21" s="4" customFormat="1" ht="16.5" customHeight="1">
      <c r="A111" s="27"/>
      <c r="B111" s="340" t="s">
        <v>121</v>
      </c>
      <c r="C111" s="343"/>
      <c r="D111" s="344"/>
      <c r="E111" s="350"/>
      <c r="F111" s="350"/>
      <c r="G111" s="295"/>
      <c r="H111" s="185"/>
      <c r="I111" s="273"/>
      <c r="J111" s="273"/>
      <c r="K111" s="295"/>
      <c r="L111" s="185"/>
      <c r="M111" s="63"/>
      <c r="Q111" s="63"/>
      <c r="U111" s="63"/>
    </row>
    <row r="112" spans="1:21" s="4" customFormat="1">
      <c r="A112" s="27"/>
      <c r="B112" s="113">
        <f t="shared" ref="B112:B120" si="22">MAX(B90:B111)+1</f>
        <v>62</v>
      </c>
      <c r="C112" s="348" t="s">
        <v>99</v>
      </c>
      <c r="D112" s="346" t="s">
        <v>185</v>
      </c>
      <c r="E112" s="350">
        <v>0.86016680265368373</v>
      </c>
      <c r="F112" s="350">
        <v>0.86016680265368373</v>
      </c>
      <c r="G112" s="295"/>
      <c r="H112" s="185">
        <f t="shared" ref="H112:H122" si="23">F112+G112</f>
        <v>0.86016680265368373</v>
      </c>
      <c r="I112" s="350">
        <v>0.86016680265368373</v>
      </c>
      <c r="J112" s="350">
        <v>0.86016680265368373</v>
      </c>
      <c r="K112" s="295"/>
      <c r="L112" s="185">
        <f t="shared" ref="L112:L122" si="24">J112+K112</f>
        <v>0.86016680265368373</v>
      </c>
      <c r="M112" s="63"/>
      <c r="Q112" s="63"/>
      <c r="U112" s="63"/>
    </row>
    <row r="113" spans="1:21" s="4" customFormat="1">
      <c r="A113" s="27"/>
      <c r="B113" s="113">
        <f t="shared" si="22"/>
        <v>63</v>
      </c>
      <c r="C113" s="348" t="s">
        <v>173</v>
      </c>
      <c r="D113" s="346" t="s">
        <v>185</v>
      </c>
      <c r="E113" s="350">
        <v>0.47520082746765901</v>
      </c>
      <c r="F113" s="350">
        <v>0.47520082746765901</v>
      </c>
      <c r="G113" s="295"/>
      <c r="H113" s="185">
        <f t="shared" si="23"/>
        <v>0.47520082746765901</v>
      </c>
      <c r="I113" s="350">
        <v>0.47520082746765901</v>
      </c>
      <c r="J113" s="350">
        <v>0.47520082746765901</v>
      </c>
      <c r="K113" s="295"/>
      <c r="L113" s="185">
        <f t="shared" si="24"/>
        <v>0.47520082746765901</v>
      </c>
      <c r="M113" s="63"/>
      <c r="Q113" s="63"/>
      <c r="U113" s="63"/>
    </row>
    <row r="114" spans="1:21" s="4" customFormat="1">
      <c r="A114" s="27"/>
      <c r="B114" s="113">
        <f t="shared" si="22"/>
        <v>64</v>
      </c>
      <c r="C114" s="348" t="s">
        <v>174</v>
      </c>
      <c r="D114" s="346" t="s">
        <v>185</v>
      </c>
      <c r="E114" s="350">
        <v>-18.778378522340262</v>
      </c>
      <c r="F114" s="350">
        <v>-18.778378522340262</v>
      </c>
      <c r="G114" s="295"/>
      <c r="H114" s="185">
        <f t="shared" si="23"/>
        <v>-18.778378522340262</v>
      </c>
      <c r="I114" s="350">
        <v>-18.778378522340262</v>
      </c>
      <c r="J114" s="350">
        <v>-18.778378522340262</v>
      </c>
      <c r="K114" s="295"/>
      <c r="L114" s="185">
        <f t="shared" si="24"/>
        <v>-18.778378522340262</v>
      </c>
      <c r="M114" s="63"/>
      <c r="Q114" s="63"/>
      <c r="U114" s="63"/>
    </row>
    <row r="115" spans="1:21" s="4" customFormat="1">
      <c r="A115" s="27"/>
      <c r="B115" s="113">
        <f t="shared" si="22"/>
        <v>65</v>
      </c>
      <c r="C115" s="348" t="s">
        <v>175</v>
      </c>
      <c r="D115" s="346" t="s">
        <v>185</v>
      </c>
      <c r="E115" s="350">
        <v>-15.794411605879926</v>
      </c>
      <c r="F115" s="350">
        <v>-15.794411605879926</v>
      </c>
      <c r="G115" s="295"/>
      <c r="H115" s="185">
        <f t="shared" si="23"/>
        <v>-15.794411605879926</v>
      </c>
      <c r="I115" s="350">
        <v>-15.794411605879926</v>
      </c>
      <c r="J115" s="350">
        <v>-15.794411605879926</v>
      </c>
      <c r="K115" s="295"/>
      <c r="L115" s="185">
        <f t="shared" si="24"/>
        <v>-15.794411605879926</v>
      </c>
      <c r="M115" s="63"/>
      <c r="Q115" s="63"/>
      <c r="U115" s="63"/>
    </row>
    <row r="116" spans="1:21" s="4" customFormat="1">
      <c r="A116" s="27"/>
      <c r="B116" s="113">
        <f t="shared" si="22"/>
        <v>66</v>
      </c>
      <c r="C116" s="348" t="s">
        <v>176</v>
      </c>
      <c r="D116" s="346" t="s">
        <v>185</v>
      </c>
      <c r="E116" s="350">
        <v>-34.312322182056995</v>
      </c>
      <c r="F116" s="350">
        <v>-34.312322182056995</v>
      </c>
      <c r="G116" s="295"/>
      <c r="H116" s="185">
        <f t="shared" si="23"/>
        <v>-34.312322182056995</v>
      </c>
      <c r="I116" s="350">
        <v>-34.312322182056995</v>
      </c>
      <c r="J116" s="350">
        <v>-34.312322182056995</v>
      </c>
      <c r="K116" s="295"/>
      <c r="L116" s="185">
        <f t="shared" si="24"/>
        <v>-34.312322182056995</v>
      </c>
      <c r="M116" s="63"/>
      <c r="Q116" s="63"/>
      <c r="U116" s="63"/>
    </row>
    <row r="117" spans="1:21" s="390" customFormat="1" ht="30">
      <c r="A117" s="388"/>
      <c r="B117" s="347">
        <f t="shared" si="22"/>
        <v>67</v>
      </c>
      <c r="C117" s="349" t="s">
        <v>177</v>
      </c>
      <c r="D117" s="346" t="s">
        <v>185</v>
      </c>
      <c r="E117" s="350">
        <v>10.294688679104731</v>
      </c>
      <c r="F117" s="350">
        <v>10.294688679104731</v>
      </c>
      <c r="G117" s="389"/>
      <c r="H117" s="185">
        <f t="shared" si="23"/>
        <v>10.294688679104731</v>
      </c>
      <c r="I117" s="350">
        <v>10.294688679104731</v>
      </c>
      <c r="J117" s="350">
        <v>10.294688679104731</v>
      </c>
      <c r="K117" s="389"/>
      <c r="L117" s="185">
        <f t="shared" si="24"/>
        <v>10.294688679104731</v>
      </c>
      <c r="M117" s="503"/>
      <c r="Q117" s="503"/>
      <c r="U117" s="503"/>
    </row>
    <row r="118" spans="1:21" s="4" customFormat="1">
      <c r="A118" s="27"/>
      <c r="B118" s="113">
        <f t="shared" si="22"/>
        <v>68</v>
      </c>
      <c r="C118" s="348" t="s">
        <v>178</v>
      </c>
      <c r="D118" s="346" t="s">
        <v>185</v>
      </c>
      <c r="E118" s="350">
        <v>-2.1524769041884513</v>
      </c>
      <c r="F118" s="350">
        <v>-2.1524769041884513</v>
      </c>
      <c r="G118" s="295"/>
      <c r="H118" s="185">
        <f t="shared" si="23"/>
        <v>-2.1524769041884513</v>
      </c>
      <c r="I118" s="350">
        <v>-2.1524769041884513</v>
      </c>
      <c r="J118" s="350">
        <v>-2.1524769041884513</v>
      </c>
      <c r="K118" s="295"/>
      <c r="L118" s="185">
        <f t="shared" si="24"/>
        <v>-2.1524769041884513</v>
      </c>
      <c r="M118" s="63"/>
      <c r="Q118" s="63"/>
      <c r="U118" s="63"/>
    </row>
    <row r="119" spans="1:21" s="4" customFormat="1">
      <c r="A119" s="27"/>
      <c r="B119" s="113">
        <f t="shared" si="22"/>
        <v>69</v>
      </c>
      <c r="C119" s="348" t="s">
        <v>179</v>
      </c>
      <c r="D119" s="346" t="s">
        <v>185</v>
      </c>
      <c r="E119" s="350">
        <v>21.46601916183959</v>
      </c>
      <c r="F119" s="350">
        <v>21.46601916183959</v>
      </c>
      <c r="G119" s="295"/>
      <c r="H119" s="185">
        <f t="shared" si="23"/>
        <v>21.46601916183959</v>
      </c>
      <c r="I119" s="350">
        <v>21.46601916183959</v>
      </c>
      <c r="J119" s="350">
        <v>21.46601916183959</v>
      </c>
      <c r="K119" s="295"/>
      <c r="L119" s="185">
        <f t="shared" si="24"/>
        <v>21.46601916183959</v>
      </c>
      <c r="M119" s="63"/>
      <c r="Q119" s="63"/>
      <c r="U119" s="63"/>
    </row>
    <row r="120" spans="1:21" s="4" customFormat="1">
      <c r="A120" s="27"/>
      <c r="B120" s="113">
        <f t="shared" si="22"/>
        <v>70</v>
      </c>
      <c r="C120" s="348" t="s">
        <v>180</v>
      </c>
      <c r="D120" s="346" t="s">
        <v>185</v>
      </c>
      <c r="E120" s="350">
        <v>113.09472977347093</v>
      </c>
      <c r="F120" s="350">
        <v>113.09472977347093</v>
      </c>
      <c r="G120" s="295"/>
      <c r="H120" s="185">
        <f t="shared" si="23"/>
        <v>113.09472977347093</v>
      </c>
      <c r="I120" s="350">
        <v>113.09472977347093</v>
      </c>
      <c r="J120" s="350">
        <v>113.09472977347093</v>
      </c>
      <c r="K120" s="295"/>
      <c r="L120" s="185">
        <f t="shared" si="24"/>
        <v>113.09472977347093</v>
      </c>
      <c r="M120" s="63"/>
      <c r="Q120" s="63"/>
      <c r="U120" s="63"/>
    </row>
    <row r="121" spans="1:21" s="4" customFormat="1">
      <c r="A121" s="27"/>
      <c r="B121" s="113">
        <f>MAX(B100:B120)+1</f>
        <v>71</v>
      </c>
      <c r="C121" s="348" t="s">
        <v>181</v>
      </c>
      <c r="D121" s="346" t="s">
        <v>185</v>
      </c>
      <c r="E121" s="350">
        <v>11.712616866478001</v>
      </c>
      <c r="F121" s="350">
        <v>11.712616866478001</v>
      </c>
      <c r="G121" s="295"/>
      <c r="H121" s="185">
        <f t="shared" si="23"/>
        <v>11.712616866478001</v>
      </c>
      <c r="I121" s="350">
        <v>11.712616866478001</v>
      </c>
      <c r="J121" s="350">
        <v>11.712616866478001</v>
      </c>
      <c r="K121" s="295"/>
      <c r="L121" s="185">
        <f t="shared" si="24"/>
        <v>11.712616866478001</v>
      </c>
      <c r="M121" s="63"/>
      <c r="Q121" s="63"/>
      <c r="U121" s="63"/>
    </row>
    <row r="122" spans="1:21" s="4" customFormat="1">
      <c r="A122" s="27"/>
      <c r="B122" s="113">
        <f>MAX(B101:B121)+1</f>
        <v>72</v>
      </c>
      <c r="C122" s="348" t="s">
        <v>182</v>
      </c>
      <c r="D122" s="346" t="s">
        <v>185</v>
      </c>
      <c r="E122" s="350">
        <v>22.064200448779363</v>
      </c>
      <c r="F122" s="350">
        <v>22.064200448779363</v>
      </c>
      <c r="G122" s="295"/>
      <c r="H122" s="185">
        <f t="shared" si="23"/>
        <v>22.064200448779363</v>
      </c>
      <c r="I122" s="350">
        <v>22.064200448779363</v>
      </c>
      <c r="J122" s="350">
        <v>22.064200448779363</v>
      </c>
      <c r="K122" s="295"/>
      <c r="L122" s="185">
        <f t="shared" si="24"/>
        <v>22.064200448779363</v>
      </c>
      <c r="M122" s="63"/>
      <c r="Q122" s="63"/>
      <c r="U122" s="63"/>
    </row>
    <row r="123" spans="1:21" s="4" customFormat="1" ht="16.5" customHeight="1" thickBot="1">
      <c r="A123" s="27"/>
      <c r="B123" s="122">
        <f>MAX(B102:B122)+1</f>
        <v>73</v>
      </c>
      <c r="C123" s="352" t="s">
        <v>0</v>
      </c>
      <c r="D123" s="386"/>
      <c r="E123" s="391">
        <f t="shared" ref="E123" si="25">SUM(E112:E122)</f>
        <v>108.93003334532831</v>
      </c>
      <c r="F123" s="393">
        <f>SUM(F112:F122)</f>
        <v>108.93003334532831</v>
      </c>
      <c r="G123" s="392">
        <f>H123-F123</f>
        <v>0</v>
      </c>
      <c r="H123" s="276">
        <f t="shared" ref="H123:L123" si="26">SUM(H112:H122)</f>
        <v>108.93003334532831</v>
      </c>
      <c r="I123" s="393">
        <f t="shared" si="26"/>
        <v>108.93003334532831</v>
      </c>
      <c r="J123" s="393">
        <f>SUM(J112:J122)</f>
        <v>108.93003334532831</v>
      </c>
      <c r="K123" s="392">
        <f>L123-J123</f>
        <v>0</v>
      </c>
      <c r="L123" s="276">
        <f t="shared" si="26"/>
        <v>108.93003334532831</v>
      </c>
      <c r="M123" s="63"/>
      <c r="Q123" s="63"/>
      <c r="U123" s="63"/>
    </row>
    <row r="124" spans="1:21" ht="15" customHeight="1">
      <c r="B124" s="127"/>
      <c r="C124" s="133"/>
      <c r="D124" s="133"/>
      <c r="E124" s="127"/>
      <c r="F124" s="127"/>
      <c r="G124" s="133"/>
      <c r="H124" s="127"/>
    </row>
    <row r="125" spans="1:21" ht="15" customHeight="1">
      <c r="B125" s="127"/>
      <c r="C125" s="133"/>
      <c r="D125" s="133"/>
      <c r="E125" s="127"/>
      <c r="F125" s="127"/>
      <c r="G125" s="133"/>
      <c r="H125" s="127"/>
    </row>
    <row r="126" spans="1:21" ht="15" customHeight="1">
      <c r="B126" s="127"/>
      <c r="C126" s="133"/>
      <c r="D126" s="133"/>
      <c r="E126" s="127"/>
      <c r="F126" s="127"/>
      <c r="G126" s="133"/>
      <c r="H126" s="127"/>
    </row>
    <row r="127" spans="1:21" ht="15" customHeight="1">
      <c r="B127" s="127"/>
      <c r="C127" s="133"/>
      <c r="D127" s="133"/>
      <c r="E127" s="127"/>
      <c r="F127" s="127"/>
      <c r="G127" s="133"/>
      <c r="H127" s="127"/>
    </row>
    <row r="128" spans="1:21" ht="15" customHeight="1">
      <c r="B128" s="127"/>
      <c r="C128" s="133"/>
      <c r="D128" s="133"/>
      <c r="E128" s="127"/>
      <c r="F128" s="127"/>
      <c r="G128" s="133"/>
      <c r="H128" s="127"/>
    </row>
    <row r="129" spans="2:8" ht="15" customHeight="1">
      <c r="B129" s="127"/>
      <c r="C129" s="133"/>
      <c r="D129" s="133"/>
      <c r="E129" s="127"/>
      <c r="F129" s="127"/>
      <c r="G129" s="133"/>
      <c r="H129" s="127"/>
    </row>
    <row r="130" spans="2:8" ht="15" customHeight="1">
      <c r="B130" s="127"/>
      <c r="C130" s="133"/>
      <c r="D130" s="133"/>
      <c r="E130" s="127"/>
      <c r="F130" s="127"/>
      <c r="G130" s="133"/>
      <c r="H130" s="127"/>
    </row>
    <row r="131" spans="2:8" ht="15" customHeight="1">
      <c r="B131" s="127"/>
      <c r="C131" s="133"/>
      <c r="D131" s="133"/>
      <c r="E131" s="127"/>
      <c r="F131" s="127"/>
      <c r="G131" s="133"/>
      <c r="H131" s="127"/>
    </row>
    <row r="132" spans="2:8" ht="15" customHeight="1">
      <c r="B132" s="127"/>
      <c r="C132" s="133"/>
      <c r="D132" s="133"/>
      <c r="E132" s="127"/>
      <c r="F132" s="127"/>
      <c r="G132" s="133"/>
      <c r="H132" s="127"/>
    </row>
    <row r="133" spans="2:8" ht="15" customHeight="1">
      <c r="B133" s="127"/>
      <c r="C133" s="133"/>
      <c r="D133" s="133"/>
      <c r="E133" s="127"/>
      <c r="F133" s="127"/>
      <c r="G133" s="133"/>
      <c r="H133" s="127"/>
    </row>
    <row r="134" spans="2:8" ht="15" customHeight="1">
      <c r="B134" s="127"/>
      <c r="C134" s="133"/>
      <c r="D134" s="133"/>
      <c r="E134" s="127"/>
      <c r="F134" s="127"/>
      <c r="G134" s="133"/>
      <c r="H134" s="127"/>
    </row>
    <row r="135" spans="2:8" ht="15" customHeight="1">
      <c r="B135" s="127"/>
      <c r="C135" s="133"/>
      <c r="D135" s="133"/>
      <c r="E135" s="127"/>
      <c r="F135" s="127"/>
      <c r="G135" s="133"/>
      <c r="H135" s="127"/>
    </row>
    <row r="136" spans="2:8" ht="15" customHeight="1">
      <c r="B136" s="127"/>
      <c r="C136" s="133"/>
      <c r="D136" s="133"/>
      <c r="E136" s="127"/>
      <c r="F136" s="127"/>
      <c r="G136" s="133"/>
      <c r="H136" s="127"/>
    </row>
    <row r="137" spans="2:8" ht="15" customHeight="1">
      <c r="B137" s="127"/>
      <c r="C137" s="133"/>
      <c r="D137" s="133"/>
      <c r="E137" s="127"/>
      <c r="F137" s="127"/>
      <c r="G137" s="133"/>
      <c r="H137" s="127"/>
    </row>
    <row r="138" spans="2:8" ht="15" customHeight="1">
      <c r="B138" s="127"/>
      <c r="C138" s="133"/>
      <c r="D138" s="133"/>
      <c r="E138" s="127"/>
      <c r="F138" s="127"/>
      <c r="G138" s="133"/>
      <c r="H138" s="127"/>
    </row>
    <row r="139" spans="2:8" ht="15" customHeight="1">
      <c r="B139" s="127"/>
      <c r="C139" s="133"/>
      <c r="D139" s="133"/>
      <c r="E139" s="127"/>
      <c r="F139" s="127"/>
      <c r="G139" s="133"/>
      <c r="H139" s="127"/>
    </row>
    <row r="140" spans="2:8" ht="15" customHeight="1">
      <c r="B140" s="127"/>
      <c r="C140" s="133"/>
      <c r="D140" s="133"/>
      <c r="E140" s="127"/>
      <c r="F140" s="127"/>
      <c r="G140" s="133"/>
      <c r="H140" s="127"/>
    </row>
    <row r="141" spans="2:8" ht="15" customHeight="1">
      <c r="B141" s="127"/>
      <c r="C141" s="133"/>
      <c r="D141" s="133"/>
      <c r="E141" s="127"/>
      <c r="F141" s="127"/>
      <c r="G141" s="133"/>
      <c r="H141" s="127"/>
    </row>
    <row r="142" spans="2:8" ht="15" customHeight="1">
      <c r="B142" s="127"/>
      <c r="C142" s="133"/>
      <c r="D142" s="133"/>
      <c r="E142" s="127"/>
      <c r="F142" s="127"/>
      <c r="G142" s="133"/>
      <c r="H142" s="127"/>
    </row>
    <row r="143" spans="2:8" ht="15" customHeight="1">
      <c r="B143" s="127"/>
      <c r="C143" s="133"/>
      <c r="D143" s="133"/>
      <c r="E143" s="127"/>
      <c r="F143" s="127"/>
      <c r="G143" s="133"/>
      <c r="H143" s="127"/>
    </row>
    <row r="144" spans="2:8" ht="15" customHeight="1">
      <c r="B144" s="127"/>
      <c r="C144" s="133"/>
      <c r="D144" s="133"/>
      <c r="E144" s="127"/>
      <c r="F144" s="127"/>
      <c r="G144" s="133"/>
      <c r="H144" s="127"/>
    </row>
    <row r="145" spans="2:8" ht="15" customHeight="1">
      <c r="B145" s="127"/>
      <c r="C145" s="133"/>
      <c r="D145" s="133"/>
      <c r="E145" s="127"/>
      <c r="F145" s="127"/>
      <c r="G145" s="133"/>
      <c r="H145" s="127"/>
    </row>
    <row r="146" spans="2:8" ht="15" customHeight="1">
      <c r="B146" s="127"/>
      <c r="C146" s="133"/>
      <c r="D146" s="133"/>
      <c r="E146" s="127"/>
      <c r="F146" s="127"/>
      <c r="G146" s="133"/>
      <c r="H146" s="127"/>
    </row>
    <row r="147" spans="2:8" ht="15" customHeight="1">
      <c r="B147" s="127"/>
      <c r="C147" s="133"/>
      <c r="D147" s="133"/>
      <c r="E147" s="127"/>
      <c r="F147" s="127"/>
      <c r="G147" s="133"/>
      <c r="H147" s="127"/>
    </row>
    <row r="148" spans="2:8" ht="15" customHeight="1">
      <c r="B148" s="127"/>
      <c r="C148" s="133"/>
      <c r="D148" s="133"/>
      <c r="E148" s="127"/>
      <c r="F148" s="127"/>
      <c r="G148" s="133"/>
      <c r="H148" s="127"/>
    </row>
    <row r="149" spans="2:8" ht="15" customHeight="1">
      <c r="B149" s="127"/>
      <c r="C149" s="133"/>
      <c r="D149" s="133"/>
      <c r="E149" s="127"/>
      <c r="F149" s="127"/>
      <c r="G149" s="133"/>
      <c r="H149" s="127"/>
    </row>
    <row r="150" spans="2:8" ht="15" customHeight="1">
      <c r="B150" s="127"/>
      <c r="C150" s="133"/>
      <c r="D150" s="133"/>
      <c r="E150" s="127"/>
      <c r="F150" s="127"/>
      <c r="G150" s="133"/>
      <c r="H150" s="127"/>
    </row>
    <row r="151" spans="2:8" ht="15" customHeight="1">
      <c r="B151" s="127"/>
      <c r="C151" s="133"/>
      <c r="D151" s="133"/>
      <c r="E151" s="127"/>
      <c r="F151" s="127"/>
      <c r="G151" s="133"/>
      <c r="H151" s="127"/>
    </row>
    <row r="152" spans="2:8" ht="15" customHeight="1">
      <c r="B152" s="127"/>
      <c r="C152" s="133"/>
      <c r="D152" s="133"/>
      <c r="E152" s="127"/>
      <c r="F152" s="127"/>
      <c r="G152" s="133"/>
      <c r="H152" s="127"/>
    </row>
    <row r="153" spans="2:8" ht="15" customHeight="1">
      <c r="B153" s="127"/>
      <c r="C153" s="133"/>
      <c r="D153" s="133"/>
      <c r="E153" s="127"/>
      <c r="F153" s="127"/>
      <c r="G153" s="133"/>
      <c r="H153" s="127"/>
    </row>
    <row r="154" spans="2:8" ht="15" customHeight="1">
      <c r="B154" s="127"/>
      <c r="C154" s="133"/>
      <c r="D154" s="133"/>
      <c r="E154" s="127"/>
      <c r="F154" s="127"/>
      <c r="G154" s="133"/>
      <c r="H154" s="127"/>
    </row>
    <row r="155" spans="2:8" ht="15" customHeight="1">
      <c r="B155" s="127"/>
      <c r="C155" s="133"/>
      <c r="D155" s="133"/>
      <c r="E155" s="127"/>
      <c r="F155" s="127"/>
      <c r="G155" s="133"/>
      <c r="H155" s="127"/>
    </row>
    <row r="156" spans="2:8" ht="15" customHeight="1">
      <c r="B156" s="127"/>
      <c r="C156" s="133"/>
      <c r="D156" s="133"/>
      <c r="E156" s="127"/>
      <c r="F156" s="127"/>
      <c r="G156" s="133"/>
      <c r="H156" s="127"/>
    </row>
    <row r="157" spans="2:8" ht="15" customHeight="1">
      <c r="B157" s="127"/>
      <c r="C157" s="133"/>
      <c r="D157" s="133"/>
      <c r="E157" s="127"/>
      <c r="F157" s="127"/>
      <c r="G157" s="133"/>
      <c r="H157" s="127"/>
    </row>
    <row r="158" spans="2:8" ht="15" customHeight="1">
      <c r="B158" s="127"/>
      <c r="C158" s="133"/>
      <c r="D158" s="133"/>
      <c r="E158" s="127"/>
      <c r="F158" s="127"/>
      <c r="G158" s="133"/>
      <c r="H158" s="127"/>
    </row>
    <row r="159" spans="2:8" ht="15" customHeight="1">
      <c r="B159" s="127"/>
      <c r="C159" s="133"/>
      <c r="D159" s="133"/>
      <c r="E159" s="127"/>
      <c r="F159" s="127"/>
      <c r="G159" s="133"/>
      <c r="H159" s="127"/>
    </row>
    <row r="160" spans="2:8" ht="15" customHeight="1">
      <c r="B160" s="127"/>
      <c r="C160" s="133"/>
      <c r="D160" s="133"/>
      <c r="E160" s="127"/>
      <c r="F160" s="127"/>
      <c r="G160" s="133"/>
      <c r="H160" s="127"/>
    </row>
    <row r="161" spans="2:8" ht="15" customHeight="1">
      <c r="B161" s="127"/>
      <c r="C161" s="133"/>
      <c r="D161" s="133"/>
      <c r="E161" s="127"/>
      <c r="F161" s="127"/>
      <c r="G161" s="133"/>
      <c r="H161" s="127"/>
    </row>
    <row r="162" spans="2:8" ht="15" customHeight="1">
      <c r="B162" s="127"/>
      <c r="C162" s="133"/>
      <c r="D162" s="133"/>
      <c r="E162" s="127"/>
      <c r="F162" s="127"/>
      <c r="G162" s="133"/>
      <c r="H162" s="127"/>
    </row>
    <row r="163" spans="2:8" ht="15" customHeight="1">
      <c r="B163" s="127"/>
      <c r="C163" s="133"/>
      <c r="D163" s="133"/>
      <c r="E163" s="127"/>
      <c r="F163" s="127"/>
      <c r="G163" s="133"/>
      <c r="H163" s="127"/>
    </row>
    <row r="164" spans="2:8" ht="15" customHeight="1">
      <c r="B164" s="127"/>
      <c r="C164" s="133"/>
      <c r="D164" s="133"/>
      <c r="E164" s="127"/>
      <c r="F164" s="127"/>
      <c r="G164" s="133"/>
      <c r="H164" s="127"/>
    </row>
    <row r="165" spans="2:8" ht="15" customHeight="1">
      <c r="B165" s="127"/>
      <c r="C165" s="133"/>
      <c r="D165" s="133"/>
      <c r="E165" s="127"/>
      <c r="F165" s="127"/>
      <c r="G165" s="133"/>
      <c r="H165" s="127"/>
    </row>
    <row r="166" spans="2:8" ht="15" customHeight="1">
      <c r="B166" s="127"/>
      <c r="C166" s="133"/>
      <c r="D166" s="133"/>
      <c r="E166" s="127"/>
      <c r="F166" s="127"/>
      <c r="G166" s="133"/>
      <c r="H166" s="127"/>
    </row>
    <row r="167" spans="2:8" ht="15" customHeight="1">
      <c r="B167" s="127"/>
      <c r="C167" s="133"/>
      <c r="D167" s="133"/>
      <c r="E167" s="127"/>
      <c r="F167" s="127"/>
      <c r="G167" s="133"/>
      <c r="H167" s="127"/>
    </row>
    <row r="168" spans="2:8" ht="15" customHeight="1">
      <c r="B168" s="127"/>
      <c r="C168" s="133"/>
      <c r="D168" s="133"/>
      <c r="E168" s="127"/>
      <c r="F168" s="127"/>
      <c r="G168" s="133"/>
      <c r="H168" s="127"/>
    </row>
    <row r="169" spans="2:8" ht="15" customHeight="1">
      <c r="B169" s="127"/>
      <c r="C169" s="133"/>
      <c r="D169" s="133"/>
      <c r="E169" s="127"/>
      <c r="F169" s="127"/>
      <c r="G169" s="133"/>
      <c r="H169" s="127"/>
    </row>
    <row r="170" spans="2:8" ht="15" customHeight="1">
      <c r="B170" s="127"/>
      <c r="C170" s="133"/>
      <c r="D170" s="133"/>
      <c r="E170" s="127"/>
      <c r="F170" s="127"/>
      <c r="G170" s="133"/>
      <c r="H170" s="127"/>
    </row>
    <row r="171" spans="2:8" ht="15" customHeight="1">
      <c r="B171" s="127"/>
      <c r="C171" s="133"/>
      <c r="D171" s="133"/>
      <c r="E171" s="127"/>
      <c r="F171" s="127"/>
      <c r="G171" s="133"/>
      <c r="H171" s="127"/>
    </row>
    <row r="172" spans="2:8" ht="15" customHeight="1">
      <c r="B172" s="127"/>
      <c r="C172" s="133"/>
      <c r="D172" s="133"/>
      <c r="E172" s="127"/>
      <c r="F172" s="127"/>
      <c r="G172" s="133"/>
      <c r="H172" s="127"/>
    </row>
    <row r="173" spans="2:8" ht="15" customHeight="1">
      <c r="B173" s="127"/>
      <c r="C173" s="133"/>
      <c r="D173" s="133"/>
      <c r="E173" s="127"/>
      <c r="F173" s="127"/>
      <c r="G173" s="133"/>
      <c r="H173" s="127"/>
    </row>
    <row r="174" spans="2:8" ht="15" customHeight="1">
      <c r="B174" s="127"/>
      <c r="C174" s="133"/>
      <c r="D174" s="133"/>
      <c r="E174" s="127"/>
      <c r="F174" s="127"/>
      <c r="G174" s="133"/>
      <c r="H174" s="127"/>
    </row>
    <row r="175" spans="2:8" ht="15" customHeight="1">
      <c r="B175" s="127"/>
      <c r="C175" s="133"/>
      <c r="D175" s="133"/>
      <c r="E175" s="127"/>
      <c r="F175" s="127"/>
      <c r="G175" s="133"/>
      <c r="H175" s="127"/>
    </row>
    <row r="176" spans="2:8" ht="15" customHeight="1">
      <c r="B176" s="127"/>
      <c r="C176" s="133"/>
      <c r="D176" s="133"/>
      <c r="E176" s="127"/>
      <c r="F176" s="127"/>
      <c r="G176" s="133"/>
      <c r="H176" s="127"/>
    </row>
    <row r="177" spans="2:8" ht="15" customHeight="1">
      <c r="B177" s="127"/>
      <c r="C177" s="133"/>
      <c r="D177" s="133"/>
      <c r="E177" s="127"/>
      <c r="F177" s="127"/>
      <c r="G177" s="133"/>
      <c r="H177" s="127"/>
    </row>
    <row r="178" spans="2:8" ht="15" customHeight="1">
      <c r="B178" s="127"/>
      <c r="C178" s="133"/>
      <c r="D178" s="133"/>
      <c r="E178" s="127"/>
      <c r="F178" s="127"/>
      <c r="G178" s="133"/>
      <c r="H178" s="127"/>
    </row>
    <row r="179" spans="2:8" ht="15" customHeight="1">
      <c r="B179" s="127"/>
      <c r="C179" s="133"/>
      <c r="D179" s="133"/>
      <c r="E179" s="127"/>
      <c r="F179" s="127"/>
      <c r="G179" s="133"/>
      <c r="H179" s="127"/>
    </row>
    <row r="180" spans="2:8" ht="15" customHeight="1">
      <c r="B180" s="127"/>
      <c r="C180" s="133"/>
      <c r="D180" s="133"/>
      <c r="E180" s="127"/>
      <c r="F180" s="127"/>
      <c r="G180" s="133"/>
      <c r="H180" s="127"/>
    </row>
    <row r="181" spans="2:8" ht="15" customHeight="1">
      <c r="B181" s="127"/>
      <c r="C181" s="133"/>
      <c r="D181" s="133"/>
      <c r="E181" s="127"/>
      <c r="F181" s="127"/>
      <c r="G181" s="133"/>
      <c r="H181" s="127"/>
    </row>
    <row r="182" spans="2:8" ht="15" customHeight="1">
      <c r="B182" s="127"/>
      <c r="C182" s="133"/>
      <c r="D182" s="133"/>
      <c r="E182" s="127"/>
      <c r="F182" s="127"/>
      <c r="G182" s="133"/>
      <c r="H182" s="127"/>
    </row>
    <row r="183" spans="2:8" ht="15" customHeight="1">
      <c r="B183" s="127"/>
      <c r="C183" s="133"/>
      <c r="D183" s="133"/>
      <c r="E183" s="127"/>
      <c r="F183" s="127"/>
      <c r="G183" s="133"/>
      <c r="H183" s="127"/>
    </row>
    <row r="184" spans="2:8" ht="15" customHeight="1">
      <c r="B184" s="127"/>
      <c r="C184" s="133"/>
      <c r="D184" s="133"/>
      <c r="E184" s="127"/>
      <c r="F184" s="127"/>
      <c r="G184" s="133"/>
      <c r="H184" s="127"/>
    </row>
    <row r="185" spans="2:8" ht="15" customHeight="1">
      <c r="B185" s="127"/>
      <c r="C185" s="133"/>
      <c r="D185" s="133"/>
      <c r="E185" s="127"/>
      <c r="F185" s="127"/>
      <c r="G185" s="133"/>
      <c r="H185" s="127"/>
    </row>
    <row r="186" spans="2:8" ht="15" customHeight="1">
      <c r="B186" s="127"/>
      <c r="C186" s="133"/>
      <c r="D186" s="133"/>
      <c r="E186" s="127"/>
      <c r="F186" s="127"/>
      <c r="G186" s="133"/>
      <c r="H186" s="127"/>
    </row>
    <row r="187" spans="2:8" ht="15" customHeight="1">
      <c r="B187" s="127"/>
      <c r="C187" s="133"/>
      <c r="D187" s="133"/>
      <c r="E187" s="127"/>
      <c r="F187" s="127"/>
      <c r="G187" s="133"/>
      <c r="H187" s="127"/>
    </row>
    <row r="188" spans="2:8" ht="15" customHeight="1">
      <c r="B188" s="127"/>
      <c r="C188" s="133"/>
      <c r="D188" s="133"/>
      <c r="E188" s="127"/>
      <c r="F188" s="127"/>
      <c r="G188" s="133"/>
      <c r="H188" s="127"/>
    </row>
    <row r="189" spans="2:8" ht="15" customHeight="1">
      <c r="B189" s="127"/>
      <c r="C189" s="133"/>
      <c r="D189" s="133"/>
      <c r="E189" s="127"/>
      <c r="F189" s="127"/>
      <c r="G189" s="133"/>
      <c r="H189" s="127"/>
    </row>
    <row r="190" spans="2:8" ht="15" customHeight="1">
      <c r="B190" s="127"/>
      <c r="C190" s="133"/>
      <c r="D190" s="133"/>
      <c r="E190" s="127"/>
      <c r="F190" s="127"/>
      <c r="G190" s="133"/>
      <c r="H190" s="127"/>
    </row>
    <row r="191" spans="2:8" ht="15" customHeight="1">
      <c r="B191" s="127"/>
      <c r="C191" s="133"/>
      <c r="D191" s="133"/>
      <c r="E191" s="127"/>
      <c r="F191" s="127"/>
      <c r="G191" s="133"/>
      <c r="H191" s="127"/>
    </row>
    <row r="192" spans="2:8" ht="15" customHeight="1">
      <c r="B192" s="127"/>
      <c r="C192" s="133"/>
      <c r="D192" s="133"/>
      <c r="E192" s="127"/>
      <c r="F192" s="127"/>
      <c r="G192" s="133"/>
      <c r="H192" s="127"/>
    </row>
    <row r="193" spans="2:8" ht="15" customHeight="1">
      <c r="B193" s="127"/>
      <c r="C193" s="133"/>
      <c r="D193" s="133"/>
      <c r="E193" s="127"/>
      <c r="F193" s="127"/>
      <c r="G193" s="133"/>
      <c r="H193" s="127"/>
    </row>
    <row r="194" spans="2:8" ht="15" customHeight="1">
      <c r="B194" s="127"/>
      <c r="C194" s="133"/>
      <c r="D194" s="133"/>
      <c r="E194" s="127"/>
      <c r="F194" s="127"/>
      <c r="G194" s="133"/>
      <c r="H194" s="127"/>
    </row>
    <row r="195" spans="2:8" ht="15" customHeight="1">
      <c r="B195" s="127"/>
      <c r="C195" s="133"/>
      <c r="D195" s="133"/>
      <c r="E195" s="127"/>
      <c r="F195" s="127"/>
      <c r="G195" s="133"/>
      <c r="H195" s="127"/>
    </row>
    <row r="196" spans="2:8" ht="15" customHeight="1">
      <c r="B196" s="127"/>
      <c r="C196" s="133"/>
      <c r="D196" s="133"/>
      <c r="E196" s="127"/>
      <c r="F196" s="127"/>
      <c r="G196" s="133"/>
      <c r="H196" s="127"/>
    </row>
    <row r="197" spans="2:8" ht="15" customHeight="1">
      <c r="B197" s="127"/>
      <c r="C197" s="133"/>
      <c r="D197" s="133"/>
      <c r="E197" s="127"/>
      <c r="F197" s="127"/>
      <c r="G197" s="133"/>
      <c r="H197" s="127"/>
    </row>
    <row r="198" spans="2:8" ht="15" customHeight="1">
      <c r="B198" s="127"/>
      <c r="C198" s="133"/>
      <c r="D198" s="133"/>
      <c r="E198" s="127"/>
      <c r="F198" s="127"/>
      <c r="G198" s="133"/>
      <c r="H198" s="127"/>
    </row>
    <row r="199" spans="2:8" ht="15" customHeight="1">
      <c r="B199" s="127"/>
      <c r="C199" s="133"/>
      <c r="D199" s="133"/>
      <c r="E199" s="127"/>
      <c r="F199" s="127"/>
      <c r="G199" s="133"/>
      <c r="H199" s="127"/>
    </row>
    <row r="200" spans="2:8" ht="15" customHeight="1">
      <c r="B200" s="127"/>
      <c r="C200" s="133"/>
      <c r="D200" s="133"/>
      <c r="E200" s="127"/>
      <c r="F200" s="127"/>
      <c r="G200" s="133"/>
      <c r="H200" s="127"/>
    </row>
    <row r="201" spans="2:8" ht="15" customHeight="1">
      <c r="B201" s="127"/>
      <c r="C201" s="133"/>
      <c r="D201" s="133"/>
      <c r="E201" s="127"/>
      <c r="F201" s="127"/>
      <c r="G201" s="133"/>
      <c r="H201" s="127"/>
    </row>
    <row r="202" spans="2:8" ht="15" customHeight="1">
      <c r="B202" s="127"/>
      <c r="C202" s="133"/>
      <c r="D202" s="133"/>
      <c r="E202" s="127"/>
      <c r="F202" s="127"/>
      <c r="G202" s="133"/>
      <c r="H202" s="127"/>
    </row>
    <row r="203" spans="2:8" ht="15" customHeight="1">
      <c r="B203" s="127"/>
      <c r="C203" s="133"/>
      <c r="D203" s="133"/>
      <c r="E203" s="127"/>
      <c r="F203" s="127"/>
      <c r="G203" s="133"/>
      <c r="H203" s="127"/>
    </row>
    <row r="204" spans="2:8" ht="15" customHeight="1">
      <c r="B204" s="127"/>
      <c r="C204" s="133"/>
      <c r="D204" s="133"/>
      <c r="E204" s="127"/>
      <c r="F204" s="127"/>
      <c r="G204" s="133"/>
      <c r="H204" s="127"/>
    </row>
    <row r="205" spans="2:8" ht="15" customHeight="1">
      <c r="B205" s="127"/>
      <c r="C205" s="133"/>
      <c r="D205" s="133"/>
      <c r="E205" s="127"/>
      <c r="F205" s="127"/>
      <c r="G205" s="133"/>
      <c r="H205" s="127"/>
    </row>
    <row r="206" spans="2:8" ht="15" customHeight="1">
      <c r="B206" s="127"/>
      <c r="C206" s="133"/>
      <c r="D206" s="133"/>
      <c r="E206" s="127"/>
      <c r="F206" s="127"/>
      <c r="G206" s="133"/>
      <c r="H206" s="127"/>
    </row>
    <row r="207" spans="2:8" ht="15" customHeight="1">
      <c r="B207" s="127"/>
      <c r="C207" s="133"/>
      <c r="D207" s="133"/>
      <c r="E207" s="127"/>
      <c r="F207" s="127"/>
      <c r="G207" s="133"/>
      <c r="H207" s="127"/>
    </row>
    <row r="208" spans="2:8" ht="15" customHeight="1">
      <c r="B208" s="127"/>
      <c r="C208" s="133"/>
      <c r="D208" s="133"/>
      <c r="E208" s="127"/>
      <c r="F208" s="127"/>
      <c r="G208" s="133"/>
      <c r="H208" s="127"/>
    </row>
    <row r="209" spans="2:8" ht="15" customHeight="1">
      <c r="B209" s="127"/>
      <c r="C209" s="133"/>
      <c r="D209" s="133"/>
      <c r="E209" s="127"/>
      <c r="F209" s="127"/>
      <c r="G209" s="133"/>
      <c r="H209" s="127"/>
    </row>
    <row r="210" spans="2:8" ht="15" customHeight="1">
      <c r="B210" s="127"/>
      <c r="C210" s="133"/>
      <c r="D210" s="133"/>
      <c r="E210" s="127"/>
      <c r="F210" s="127"/>
      <c r="G210" s="133"/>
      <c r="H210" s="127"/>
    </row>
    <row r="211" spans="2:8" ht="15" customHeight="1">
      <c r="B211" s="127"/>
      <c r="C211" s="133"/>
      <c r="D211" s="133"/>
      <c r="E211" s="127"/>
      <c r="F211" s="127"/>
      <c r="G211" s="133"/>
      <c r="H211" s="127"/>
    </row>
    <row r="212" spans="2:8" ht="15" customHeight="1">
      <c r="B212" s="127"/>
      <c r="C212" s="133"/>
      <c r="D212" s="133"/>
      <c r="E212" s="127"/>
      <c r="F212" s="127"/>
      <c r="G212" s="133"/>
      <c r="H212" s="127"/>
    </row>
    <row r="213" spans="2:8" ht="15" customHeight="1">
      <c r="B213" s="127"/>
      <c r="C213" s="133"/>
      <c r="D213" s="133"/>
      <c r="E213" s="127"/>
      <c r="F213" s="127"/>
      <c r="G213" s="133"/>
      <c r="H213" s="127"/>
    </row>
    <row r="214" spans="2:8" ht="15" customHeight="1">
      <c r="B214" s="127"/>
      <c r="C214" s="133"/>
      <c r="D214" s="133"/>
      <c r="E214" s="127"/>
      <c r="F214" s="127"/>
      <c r="G214" s="133"/>
      <c r="H214" s="127"/>
    </row>
    <row r="215" spans="2:8" ht="15" customHeight="1">
      <c r="B215" s="127"/>
      <c r="C215" s="133"/>
      <c r="D215" s="133"/>
      <c r="E215" s="127"/>
      <c r="F215" s="127"/>
      <c r="G215" s="133"/>
      <c r="H215" s="127"/>
    </row>
    <row r="216" spans="2:8" ht="15" customHeight="1">
      <c r="B216" s="127"/>
      <c r="C216" s="133"/>
      <c r="D216" s="133"/>
      <c r="E216" s="127"/>
      <c r="F216" s="127"/>
      <c r="G216" s="133"/>
      <c r="H216" s="127"/>
    </row>
    <row r="217" spans="2:8" ht="15" customHeight="1">
      <c r="B217" s="127"/>
      <c r="C217" s="133"/>
      <c r="D217" s="133"/>
      <c r="E217" s="127"/>
      <c r="F217" s="127"/>
      <c r="G217" s="133"/>
      <c r="H217" s="127"/>
    </row>
    <row r="218" spans="2:8" ht="15" customHeight="1">
      <c r="B218" s="127"/>
      <c r="C218" s="133"/>
      <c r="D218" s="133"/>
      <c r="E218" s="127"/>
      <c r="F218" s="127"/>
      <c r="G218" s="133"/>
      <c r="H218" s="127"/>
    </row>
    <row r="219" spans="2:8" ht="15" customHeight="1">
      <c r="B219" s="127"/>
      <c r="C219" s="133"/>
      <c r="D219" s="133"/>
      <c r="E219" s="127"/>
      <c r="F219" s="127"/>
      <c r="G219" s="133"/>
      <c r="H219" s="127"/>
    </row>
    <row r="220" spans="2:8" ht="15" customHeight="1">
      <c r="B220" s="127"/>
      <c r="C220" s="133"/>
      <c r="D220" s="133"/>
      <c r="E220" s="127"/>
      <c r="F220" s="127"/>
      <c r="G220" s="133"/>
      <c r="H220" s="127"/>
    </row>
    <row r="221" spans="2:8" ht="15" customHeight="1">
      <c r="B221" s="127"/>
      <c r="C221" s="133"/>
      <c r="D221" s="133"/>
      <c r="E221" s="127"/>
      <c r="F221" s="127"/>
      <c r="G221" s="133"/>
      <c r="H221" s="127"/>
    </row>
    <row r="222" spans="2:8" ht="15" customHeight="1">
      <c r="B222" s="127"/>
      <c r="C222" s="133"/>
      <c r="D222" s="133"/>
      <c r="E222" s="127"/>
      <c r="F222" s="127"/>
      <c r="G222" s="133"/>
      <c r="H222" s="127"/>
    </row>
    <row r="223" spans="2:8" ht="15" customHeight="1">
      <c r="B223" s="127"/>
      <c r="C223" s="133"/>
      <c r="D223" s="133"/>
      <c r="E223" s="127"/>
      <c r="F223" s="127"/>
      <c r="G223" s="133"/>
      <c r="H223" s="127"/>
    </row>
    <row r="224" spans="2:8" ht="15" customHeight="1">
      <c r="B224" s="127"/>
      <c r="C224" s="133"/>
      <c r="D224" s="133"/>
      <c r="E224" s="127"/>
      <c r="F224" s="127"/>
      <c r="G224" s="133"/>
      <c r="H224" s="127"/>
    </row>
    <row r="225" spans="2:8" ht="15" customHeight="1">
      <c r="B225" s="127"/>
      <c r="C225" s="133"/>
      <c r="D225" s="133"/>
      <c r="E225" s="127"/>
      <c r="F225" s="127"/>
      <c r="G225" s="133"/>
      <c r="H225" s="127"/>
    </row>
    <row r="226" spans="2:8" ht="15" customHeight="1">
      <c r="B226" s="127"/>
      <c r="C226" s="133"/>
      <c r="D226" s="133"/>
      <c r="E226" s="127"/>
      <c r="F226" s="127"/>
      <c r="G226" s="133"/>
      <c r="H226" s="127"/>
    </row>
    <row r="227" spans="2:8" ht="15" customHeight="1">
      <c r="B227" s="127"/>
      <c r="C227" s="133"/>
      <c r="D227" s="133"/>
      <c r="E227" s="127"/>
      <c r="F227" s="127"/>
      <c r="G227" s="133"/>
      <c r="H227" s="127"/>
    </row>
    <row r="228" spans="2:8" ht="15" customHeight="1">
      <c r="B228" s="127"/>
      <c r="C228" s="133"/>
      <c r="D228" s="133"/>
      <c r="E228" s="127"/>
      <c r="F228" s="127"/>
      <c r="G228" s="133"/>
      <c r="H228" s="127"/>
    </row>
    <row r="229" spans="2:8" ht="15" customHeight="1">
      <c r="B229" s="127"/>
      <c r="C229" s="133"/>
      <c r="D229" s="133"/>
      <c r="E229" s="127"/>
      <c r="F229" s="127"/>
      <c r="G229" s="133"/>
      <c r="H229" s="127"/>
    </row>
    <row r="230" spans="2:8" ht="15" customHeight="1">
      <c r="B230" s="127"/>
      <c r="C230" s="133"/>
      <c r="D230" s="133"/>
      <c r="E230" s="127"/>
      <c r="F230" s="127"/>
      <c r="G230" s="133"/>
      <c r="H230" s="127"/>
    </row>
    <row r="231" spans="2:8" ht="15" customHeight="1">
      <c r="B231" s="127"/>
      <c r="C231" s="133"/>
      <c r="D231" s="133"/>
      <c r="E231" s="127"/>
      <c r="F231" s="127"/>
      <c r="G231" s="133"/>
      <c r="H231" s="127"/>
    </row>
    <row r="232" spans="2:8" ht="15" customHeight="1">
      <c r="B232" s="127"/>
      <c r="C232" s="133"/>
      <c r="D232" s="133"/>
      <c r="E232" s="127"/>
      <c r="F232" s="127"/>
      <c r="G232" s="133"/>
      <c r="H232" s="127"/>
    </row>
    <row r="233" spans="2:8" ht="15" customHeight="1">
      <c r="B233" s="127"/>
      <c r="C233" s="133"/>
      <c r="D233" s="133"/>
      <c r="E233" s="127"/>
      <c r="F233" s="127"/>
      <c r="G233" s="133"/>
      <c r="H233" s="127"/>
    </row>
    <row r="234" spans="2:8" ht="15" customHeight="1">
      <c r="B234" s="127"/>
      <c r="C234" s="133"/>
      <c r="D234" s="133"/>
      <c r="E234" s="127"/>
      <c r="F234" s="127"/>
      <c r="G234" s="133"/>
      <c r="H234" s="127"/>
    </row>
    <row r="235" spans="2:8" ht="15" customHeight="1">
      <c r="B235" s="127"/>
      <c r="C235" s="133"/>
      <c r="D235" s="133"/>
      <c r="E235" s="127"/>
      <c r="F235" s="127"/>
      <c r="G235" s="133"/>
      <c r="H235" s="127"/>
    </row>
    <row r="236" spans="2:8" ht="15" customHeight="1">
      <c r="B236" s="127"/>
      <c r="C236" s="133"/>
      <c r="D236" s="133"/>
      <c r="E236" s="127"/>
      <c r="F236" s="127"/>
      <c r="G236" s="133"/>
      <c r="H236" s="127"/>
    </row>
    <row r="237" spans="2:8" ht="15" customHeight="1">
      <c r="B237" s="127"/>
      <c r="C237" s="133"/>
      <c r="D237" s="133"/>
      <c r="E237" s="127"/>
      <c r="F237" s="127"/>
      <c r="G237" s="133"/>
      <c r="H237" s="127"/>
    </row>
    <row r="238" spans="2:8" ht="15" customHeight="1">
      <c r="B238" s="127"/>
      <c r="C238" s="133"/>
      <c r="D238" s="133"/>
      <c r="E238" s="127"/>
      <c r="F238" s="127"/>
      <c r="G238" s="133"/>
      <c r="H238" s="127"/>
    </row>
    <row r="239" spans="2:8" ht="15" customHeight="1">
      <c r="B239" s="127"/>
      <c r="C239" s="133"/>
      <c r="D239" s="133"/>
      <c r="E239" s="127"/>
      <c r="F239" s="127"/>
      <c r="G239" s="133"/>
      <c r="H239" s="127"/>
    </row>
    <row r="240" spans="2:8" ht="15" customHeight="1">
      <c r="B240" s="127"/>
      <c r="C240" s="133"/>
      <c r="D240" s="133"/>
      <c r="E240" s="127"/>
      <c r="F240" s="127"/>
      <c r="G240" s="133"/>
      <c r="H240" s="127"/>
    </row>
    <row r="241" spans="2:8" ht="15" customHeight="1">
      <c r="B241" s="127"/>
      <c r="C241" s="133"/>
      <c r="D241" s="133"/>
      <c r="E241" s="127"/>
      <c r="F241" s="127"/>
      <c r="G241" s="133"/>
      <c r="H241" s="127"/>
    </row>
    <row r="242" spans="2:8" ht="15" customHeight="1">
      <c r="B242" s="127"/>
      <c r="C242" s="133"/>
      <c r="D242" s="133"/>
      <c r="E242" s="127"/>
      <c r="F242" s="127"/>
      <c r="G242" s="133"/>
      <c r="H242" s="127"/>
    </row>
    <row r="243" spans="2:8" ht="15" customHeight="1">
      <c r="B243" s="127"/>
      <c r="C243" s="133"/>
      <c r="D243" s="133"/>
      <c r="E243" s="127"/>
      <c r="F243" s="127"/>
      <c r="G243" s="133"/>
      <c r="H243" s="127"/>
    </row>
    <row r="244" spans="2:8" ht="15" customHeight="1">
      <c r="B244" s="127"/>
      <c r="C244" s="133"/>
      <c r="D244" s="133"/>
      <c r="E244" s="127"/>
      <c r="F244" s="127"/>
      <c r="G244" s="133"/>
      <c r="H244" s="127"/>
    </row>
    <row r="245" spans="2:8" ht="15" customHeight="1">
      <c r="B245" s="127"/>
      <c r="C245" s="133"/>
      <c r="D245" s="133"/>
      <c r="E245" s="127"/>
      <c r="F245" s="127"/>
      <c r="G245" s="133"/>
      <c r="H245" s="127"/>
    </row>
    <row r="246" spans="2:8" ht="15" customHeight="1">
      <c r="B246" s="127"/>
      <c r="C246" s="133"/>
      <c r="D246" s="133"/>
      <c r="E246" s="127"/>
      <c r="F246" s="127"/>
      <c r="G246" s="133"/>
      <c r="H246" s="127"/>
    </row>
    <row r="247" spans="2:8" ht="15" customHeight="1">
      <c r="B247" s="127"/>
      <c r="C247" s="133"/>
      <c r="D247" s="133"/>
      <c r="E247" s="127"/>
      <c r="F247" s="127"/>
      <c r="G247" s="133"/>
      <c r="H247" s="127"/>
    </row>
    <row r="248" spans="2:8" ht="15" customHeight="1">
      <c r="B248" s="127"/>
      <c r="C248" s="133"/>
      <c r="D248" s="133"/>
      <c r="E248" s="127"/>
      <c r="F248" s="127"/>
      <c r="G248" s="133"/>
      <c r="H248" s="127"/>
    </row>
    <row r="249" spans="2:8" ht="15" customHeight="1">
      <c r="B249" s="127"/>
      <c r="C249" s="133"/>
      <c r="D249" s="133"/>
      <c r="E249" s="127"/>
      <c r="F249" s="127"/>
      <c r="G249" s="133"/>
      <c r="H249" s="127"/>
    </row>
    <row r="250" spans="2:8" ht="15" customHeight="1">
      <c r="B250" s="127"/>
      <c r="C250" s="133"/>
      <c r="D250" s="133"/>
      <c r="E250" s="127"/>
      <c r="F250" s="127"/>
      <c r="G250" s="133"/>
      <c r="H250" s="127"/>
    </row>
    <row r="251" spans="2:8" ht="15" customHeight="1">
      <c r="B251" s="127"/>
      <c r="C251" s="133"/>
      <c r="D251" s="133"/>
      <c r="E251" s="127"/>
      <c r="F251" s="127"/>
      <c r="G251" s="133"/>
      <c r="H251" s="127"/>
    </row>
    <row r="252" spans="2:8" ht="15" customHeight="1">
      <c r="B252" s="127"/>
      <c r="C252" s="133"/>
      <c r="D252" s="133"/>
      <c r="E252" s="127"/>
      <c r="F252" s="127"/>
      <c r="G252" s="133"/>
      <c r="H252" s="127"/>
    </row>
    <row r="253" spans="2:8" ht="15" customHeight="1">
      <c r="B253" s="127"/>
      <c r="C253" s="133"/>
      <c r="D253" s="133"/>
      <c r="E253" s="127"/>
      <c r="F253" s="127"/>
      <c r="G253" s="133"/>
      <c r="H253" s="127"/>
    </row>
    <row r="254" spans="2:8" ht="15" customHeight="1">
      <c r="B254" s="127"/>
      <c r="C254" s="133"/>
      <c r="D254" s="133"/>
      <c r="E254" s="127"/>
      <c r="F254" s="127"/>
      <c r="G254" s="133"/>
      <c r="H254" s="127"/>
    </row>
    <row r="255" spans="2:8" ht="15" customHeight="1">
      <c r="B255" s="127"/>
      <c r="C255" s="133"/>
      <c r="D255" s="133"/>
      <c r="E255" s="127"/>
      <c r="F255" s="127"/>
      <c r="G255" s="133"/>
      <c r="H255" s="127"/>
    </row>
    <row r="256" spans="2:8" ht="15" customHeight="1">
      <c r="B256" s="127"/>
      <c r="C256" s="133"/>
      <c r="D256" s="133"/>
      <c r="E256" s="127"/>
      <c r="F256" s="127"/>
      <c r="G256" s="133"/>
      <c r="H256" s="127"/>
    </row>
    <row r="257" spans="2:8" ht="15" customHeight="1">
      <c r="B257" s="127"/>
      <c r="C257" s="133"/>
      <c r="D257" s="133"/>
      <c r="E257" s="127"/>
      <c r="F257" s="127"/>
      <c r="G257" s="133"/>
      <c r="H257" s="127"/>
    </row>
    <row r="258" spans="2:8" ht="15" customHeight="1">
      <c r="B258" s="127"/>
      <c r="C258" s="133"/>
      <c r="D258" s="133"/>
      <c r="E258" s="127"/>
      <c r="F258" s="127"/>
      <c r="G258" s="133"/>
      <c r="H258" s="127"/>
    </row>
    <row r="259" spans="2:8" ht="15" customHeight="1">
      <c r="B259" s="127"/>
      <c r="C259" s="133"/>
      <c r="D259" s="133"/>
      <c r="E259" s="127"/>
      <c r="F259" s="127"/>
      <c r="G259" s="133"/>
      <c r="H259" s="127"/>
    </row>
    <row r="260" spans="2:8" ht="15" customHeight="1">
      <c r="B260" s="127"/>
      <c r="C260" s="133"/>
      <c r="D260" s="133"/>
      <c r="E260" s="127"/>
      <c r="F260" s="127"/>
      <c r="G260" s="133"/>
      <c r="H260" s="127"/>
    </row>
    <row r="261" spans="2:8" ht="15" customHeight="1">
      <c r="B261" s="127"/>
      <c r="C261" s="133"/>
      <c r="D261" s="133"/>
      <c r="E261" s="127"/>
      <c r="F261" s="127"/>
      <c r="G261" s="133"/>
      <c r="H261" s="127"/>
    </row>
    <row r="262" spans="2:8" ht="15" customHeight="1">
      <c r="B262" s="127"/>
      <c r="C262" s="133"/>
      <c r="D262" s="133"/>
      <c r="E262" s="127"/>
      <c r="F262" s="127"/>
      <c r="G262" s="133"/>
      <c r="H262" s="127"/>
    </row>
    <row r="263" spans="2:8" ht="15" customHeight="1">
      <c r="B263" s="127"/>
      <c r="C263" s="133"/>
      <c r="D263" s="133"/>
      <c r="E263" s="127"/>
      <c r="F263" s="127"/>
      <c r="G263" s="133"/>
      <c r="H263" s="127"/>
    </row>
    <row r="264" spans="2:8" ht="15" customHeight="1">
      <c r="B264" s="127"/>
      <c r="C264" s="133"/>
      <c r="D264" s="133"/>
      <c r="E264" s="127"/>
      <c r="F264" s="127"/>
      <c r="G264" s="133"/>
      <c r="H264" s="127"/>
    </row>
    <row r="265" spans="2:8" ht="15" customHeight="1">
      <c r="B265" s="127"/>
      <c r="C265" s="133"/>
      <c r="D265" s="133"/>
      <c r="E265" s="127"/>
      <c r="F265" s="127"/>
      <c r="G265" s="133"/>
      <c r="H265" s="127"/>
    </row>
    <row r="266" spans="2:8" ht="15" customHeight="1">
      <c r="B266" s="127"/>
      <c r="C266" s="133"/>
      <c r="D266" s="133"/>
      <c r="E266" s="127"/>
      <c r="F266" s="127"/>
      <c r="G266" s="133"/>
      <c r="H266" s="127"/>
    </row>
    <row r="267" spans="2:8" ht="15" customHeight="1">
      <c r="B267" s="127"/>
      <c r="C267" s="133"/>
      <c r="D267" s="133"/>
      <c r="E267" s="127"/>
      <c r="F267" s="127"/>
      <c r="G267" s="133"/>
      <c r="H267" s="127"/>
    </row>
    <row r="268" spans="2:8" ht="15" customHeight="1">
      <c r="B268" s="127"/>
      <c r="C268" s="133"/>
      <c r="D268" s="133"/>
      <c r="E268" s="127"/>
      <c r="F268" s="127"/>
      <c r="G268" s="133"/>
      <c r="H268" s="127"/>
    </row>
    <row r="269" spans="2:8" ht="15" customHeight="1">
      <c r="B269" s="127"/>
      <c r="C269" s="133"/>
      <c r="D269" s="133"/>
      <c r="E269" s="127"/>
      <c r="F269" s="127"/>
      <c r="G269" s="133"/>
      <c r="H269" s="127"/>
    </row>
    <row r="270" spans="2:8" ht="15" customHeight="1">
      <c r="B270" s="127"/>
      <c r="C270" s="133"/>
      <c r="D270" s="133"/>
      <c r="E270" s="127"/>
      <c r="F270" s="127"/>
      <c r="G270" s="133"/>
      <c r="H270" s="127"/>
    </row>
    <row r="271" spans="2:8" ht="15" customHeight="1">
      <c r="B271" s="127"/>
      <c r="C271" s="133"/>
      <c r="D271" s="133"/>
      <c r="E271" s="127"/>
      <c r="F271" s="127"/>
      <c r="G271" s="133"/>
      <c r="H271" s="127"/>
    </row>
    <row r="272" spans="2:8" ht="15" customHeight="1">
      <c r="B272" s="127"/>
      <c r="C272" s="133"/>
      <c r="D272" s="133"/>
      <c r="E272" s="127"/>
      <c r="F272" s="127"/>
      <c r="G272" s="133"/>
      <c r="H272" s="127"/>
    </row>
    <row r="273" spans="2:8" ht="15" customHeight="1">
      <c r="B273" s="127"/>
      <c r="C273" s="133"/>
      <c r="D273" s="133"/>
      <c r="E273" s="127"/>
      <c r="F273" s="127"/>
      <c r="G273" s="133"/>
      <c r="H273" s="127"/>
    </row>
    <row r="274" spans="2:8" ht="15" customHeight="1">
      <c r="B274" s="127"/>
      <c r="C274" s="133"/>
      <c r="D274" s="133"/>
      <c r="E274" s="127"/>
      <c r="F274" s="127"/>
      <c r="G274" s="133"/>
      <c r="H274" s="127"/>
    </row>
    <row r="275" spans="2:8" ht="15" customHeight="1">
      <c r="B275" s="127"/>
      <c r="C275" s="133"/>
      <c r="D275" s="133"/>
      <c r="E275" s="127"/>
      <c r="F275" s="127"/>
      <c r="G275" s="133"/>
      <c r="H275" s="127"/>
    </row>
    <row r="276" spans="2:8" ht="15" customHeight="1">
      <c r="B276" s="127"/>
      <c r="C276" s="133"/>
      <c r="D276" s="133"/>
      <c r="E276" s="127"/>
      <c r="F276" s="127"/>
      <c r="G276" s="133"/>
      <c r="H276" s="127"/>
    </row>
    <row r="277" spans="2:8" ht="15" customHeight="1">
      <c r="B277" s="127"/>
      <c r="C277" s="133"/>
      <c r="D277" s="133"/>
      <c r="E277" s="127"/>
      <c r="F277" s="127"/>
      <c r="G277" s="133"/>
      <c r="H277" s="127"/>
    </row>
    <row r="278" spans="2:8" ht="15" customHeight="1">
      <c r="B278" s="127"/>
      <c r="C278" s="133"/>
      <c r="D278" s="133"/>
      <c r="E278" s="127"/>
      <c r="F278" s="127"/>
      <c r="G278" s="133"/>
      <c r="H278" s="127"/>
    </row>
    <row r="279" spans="2:8" ht="15" customHeight="1">
      <c r="B279" s="127"/>
      <c r="C279" s="133"/>
      <c r="D279" s="133"/>
      <c r="E279" s="127"/>
      <c r="F279" s="127"/>
      <c r="G279" s="133"/>
      <c r="H279" s="127"/>
    </row>
    <row r="280" spans="2:8" ht="15" customHeight="1">
      <c r="B280" s="127"/>
      <c r="C280" s="133"/>
      <c r="D280" s="133"/>
      <c r="E280" s="127"/>
      <c r="F280" s="127"/>
      <c r="G280" s="133"/>
      <c r="H280" s="127"/>
    </row>
    <row r="281" spans="2:8" ht="15" customHeight="1">
      <c r="B281" s="127"/>
      <c r="C281" s="133"/>
      <c r="D281" s="133"/>
      <c r="E281" s="127"/>
      <c r="F281" s="127"/>
      <c r="G281" s="133"/>
      <c r="H281" s="127"/>
    </row>
    <row r="282" spans="2:8" ht="15" customHeight="1">
      <c r="B282" s="127"/>
      <c r="C282" s="133"/>
      <c r="D282" s="133"/>
      <c r="E282" s="127"/>
      <c r="F282" s="127"/>
      <c r="G282" s="133"/>
      <c r="H282" s="127"/>
    </row>
    <row r="283" spans="2:8" ht="15" customHeight="1">
      <c r="B283" s="127"/>
      <c r="C283" s="133"/>
      <c r="D283" s="133"/>
      <c r="E283" s="127"/>
      <c r="F283" s="127"/>
      <c r="G283" s="133"/>
      <c r="H283" s="127"/>
    </row>
    <row r="284" spans="2:8" ht="15" customHeight="1">
      <c r="B284" s="127"/>
      <c r="C284" s="133"/>
      <c r="D284" s="133"/>
      <c r="E284" s="127"/>
      <c r="F284" s="127"/>
      <c r="G284" s="133"/>
      <c r="H284" s="127"/>
    </row>
    <row r="285" spans="2:8" ht="15" customHeight="1">
      <c r="B285" s="127"/>
      <c r="C285" s="133"/>
      <c r="D285" s="133"/>
      <c r="E285" s="127"/>
      <c r="F285" s="127"/>
      <c r="G285" s="133"/>
      <c r="H285" s="127"/>
    </row>
    <row r="286" spans="2:8" ht="15" customHeight="1">
      <c r="B286" s="127"/>
      <c r="C286" s="133"/>
      <c r="D286" s="133"/>
      <c r="E286" s="127"/>
      <c r="F286" s="127"/>
      <c r="G286" s="133"/>
      <c r="H286" s="127"/>
    </row>
    <row r="287" spans="2:8" ht="15" customHeight="1">
      <c r="B287" s="127"/>
      <c r="C287" s="133"/>
      <c r="D287" s="133"/>
      <c r="E287" s="127"/>
      <c r="F287" s="127"/>
      <c r="G287" s="133"/>
      <c r="H287" s="127"/>
    </row>
    <row r="288" spans="2:8" ht="15" customHeight="1">
      <c r="B288" s="127"/>
      <c r="C288" s="133"/>
      <c r="D288" s="133"/>
      <c r="E288" s="127"/>
      <c r="F288" s="127"/>
      <c r="G288" s="133"/>
      <c r="H288" s="127"/>
    </row>
    <row r="289" spans="2:8" ht="15" customHeight="1">
      <c r="B289" s="127"/>
      <c r="C289" s="133"/>
      <c r="D289" s="133"/>
      <c r="E289" s="127"/>
      <c r="F289" s="127"/>
      <c r="G289" s="133"/>
      <c r="H289" s="127"/>
    </row>
    <row r="290" spans="2:8" ht="15" customHeight="1">
      <c r="B290" s="127"/>
      <c r="C290" s="133"/>
      <c r="D290" s="133"/>
      <c r="E290" s="127"/>
      <c r="F290" s="127"/>
      <c r="G290" s="133"/>
      <c r="H290" s="127"/>
    </row>
    <row r="291" spans="2:8" ht="15" customHeight="1">
      <c r="B291" s="127"/>
      <c r="C291" s="133"/>
      <c r="D291" s="133"/>
      <c r="E291" s="127"/>
      <c r="F291" s="127"/>
      <c r="G291" s="133"/>
      <c r="H291" s="127"/>
    </row>
    <row r="292" spans="2:8" ht="15" customHeight="1">
      <c r="B292" s="127"/>
      <c r="C292" s="133"/>
      <c r="D292" s="133"/>
      <c r="E292" s="127"/>
      <c r="F292" s="127"/>
      <c r="G292" s="133"/>
      <c r="H292" s="127"/>
    </row>
    <row r="293" spans="2:8" ht="15" customHeight="1">
      <c r="B293" s="127"/>
      <c r="C293" s="133"/>
      <c r="D293" s="133"/>
      <c r="E293" s="127"/>
      <c r="F293" s="127"/>
      <c r="G293" s="133"/>
      <c r="H293" s="127"/>
    </row>
    <row r="294" spans="2:8" ht="15" customHeight="1">
      <c r="B294" s="127"/>
      <c r="C294" s="133"/>
      <c r="D294" s="133"/>
      <c r="E294" s="127"/>
      <c r="F294" s="127"/>
      <c r="G294" s="133"/>
      <c r="H294" s="127"/>
    </row>
    <row r="295" spans="2:8" ht="15" customHeight="1">
      <c r="B295" s="127"/>
      <c r="C295" s="133"/>
      <c r="D295" s="133"/>
      <c r="E295" s="127"/>
      <c r="F295" s="127"/>
      <c r="G295" s="133"/>
      <c r="H295" s="127"/>
    </row>
    <row r="296" spans="2:8" ht="15" customHeight="1">
      <c r="B296" s="127"/>
      <c r="C296" s="133"/>
      <c r="D296" s="133"/>
      <c r="E296" s="127"/>
      <c r="F296" s="127"/>
      <c r="G296" s="133"/>
      <c r="H296" s="127"/>
    </row>
    <row r="297" spans="2:8" ht="15" customHeight="1">
      <c r="B297" s="127"/>
      <c r="C297" s="133"/>
      <c r="D297" s="133"/>
      <c r="E297" s="127"/>
      <c r="F297" s="127"/>
      <c r="G297" s="133"/>
      <c r="H297" s="127"/>
    </row>
    <row r="298" spans="2:8" ht="15" customHeight="1">
      <c r="B298" s="127"/>
      <c r="C298" s="133"/>
      <c r="D298" s="133"/>
      <c r="E298" s="127"/>
      <c r="F298" s="127"/>
      <c r="G298" s="133"/>
      <c r="H298" s="127"/>
    </row>
    <row r="299" spans="2:8" ht="15" customHeight="1">
      <c r="B299" s="127"/>
      <c r="C299" s="133"/>
      <c r="D299" s="133"/>
      <c r="E299" s="127"/>
      <c r="F299" s="127"/>
      <c r="G299" s="133"/>
      <c r="H299" s="127"/>
    </row>
    <row r="300" spans="2:8" ht="15" customHeight="1">
      <c r="B300" s="127"/>
      <c r="C300" s="133"/>
      <c r="D300" s="133"/>
      <c r="E300" s="127"/>
      <c r="F300" s="127"/>
      <c r="G300" s="133"/>
      <c r="H300" s="127"/>
    </row>
    <row r="301" spans="2:8" ht="15" customHeight="1">
      <c r="B301" s="127"/>
      <c r="C301" s="133"/>
      <c r="D301" s="133"/>
      <c r="E301" s="127"/>
      <c r="F301" s="127"/>
      <c r="G301" s="133"/>
      <c r="H301" s="127"/>
    </row>
    <row r="302" spans="2:8" ht="15" customHeight="1">
      <c r="B302" s="127"/>
      <c r="C302" s="133"/>
      <c r="D302" s="133"/>
      <c r="E302" s="127"/>
      <c r="F302" s="127"/>
      <c r="G302" s="133"/>
      <c r="H302" s="127"/>
    </row>
    <row r="303" spans="2:8" ht="15" customHeight="1">
      <c r="B303" s="127"/>
      <c r="C303" s="133"/>
      <c r="D303" s="133"/>
      <c r="E303" s="127"/>
      <c r="F303" s="127"/>
      <c r="G303" s="133"/>
      <c r="H303" s="127"/>
    </row>
    <row r="304" spans="2:8" ht="15" customHeight="1">
      <c r="B304" s="127"/>
      <c r="C304" s="133"/>
      <c r="D304" s="133"/>
      <c r="E304" s="127"/>
      <c r="F304" s="127"/>
      <c r="G304" s="133"/>
      <c r="H304" s="127"/>
    </row>
    <row r="305" spans="2:8" ht="15" customHeight="1">
      <c r="B305" s="127"/>
      <c r="C305" s="133"/>
      <c r="D305" s="133"/>
      <c r="E305" s="127"/>
      <c r="F305" s="127"/>
      <c r="G305" s="133"/>
      <c r="H305" s="127"/>
    </row>
    <row r="306" spans="2:8" ht="15" customHeight="1">
      <c r="B306" s="127"/>
      <c r="C306" s="133"/>
      <c r="D306" s="133"/>
      <c r="E306" s="127"/>
      <c r="F306" s="127"/>
      <c r="G306" s="133"/>
      <c r="H306" s="127"/>
    </row>
    <row r="307" spans="2:8" ht="15" customHeight="1">
      <c r="B307" s="127"/>
      <c r="C307" s="133"/>
      <c r="D307" s="133"/>
      <c r="E307" s="127"/>
      <c r="F307" s="127"/>
      <c r="G307" s="133"/>
      <c r="H307" s="127"/>
    </row>
    <row r="308" spans="2:8" ht="15" customHeight="1">
      <c r="B308" s="127"/>
      <c r="C308" s="133"/>
      <c r="D308" s="133"/>
      <c r="E308" s="127"/>
      <c r="F308" s="127"/>
      <c r="G308" s="133"/>
      <c r="H308" s="127"/>
    </row>
    <row r="309" spans="2:8" ht="15" customHeight="1">
      <c r="B309" s="127"/>
      <c r="C309" s="133"/>
      <c r="D309" s="133"/>
      <c r="E309" s="127"/>
      <c r="F309" s="127"/>
      <c r="G309" s="133"/>
      <c r="H309" s="127"/>
    </row>
    <row r="310" spans="2:8" ht="15" customHeight="1">
      <c r="B310" s="127"/>
      <c r="C310" s="133"/>
      <c r="D310" s="133"/>
      <c r="E310" s="127"/>
      <c r="F310" s="127"/>
      <c r="G310" s="133"/>
      <c r="H310" s="127"/>
    </row>
    <row r="311" spans="2:8" ht="15" customHeight="1">
      <c r="B311" s="127"/>
      <c r="C311" s="133"/>
      <c r="D311" s="133"/>
      <c r="E311" s="127"/>
      <c r="F311" s="127"/>
      <c r="G311" s="133"/>
      <c r="H311" s="127"/>
    </row>
    <row r="312" spans="2:8" ht="15" customHeight="1">
      <c r="B312" s="127"/>
      <c r="C312" s="133"/>
      <c r="D312" s="133"/>
      <c r="E312" s="127"/>
      <c r="F312" s="127"/>
      <c r="G312" s="133"/>
      <c r="H312" s="127"/>
    </row>
    <row r="313" spans="2:8" ht="15" customHeight="1">
      <c r="B313" s="127"/>
      <c r="C313" s="133"/>
      <c r="D313" s="133"/>
      <c r="E313" s="127"/>
      <c r="F313" s="127"/>
      <c r="G313" s="133"/>
      <c r="H313" s="127"/>
    </row>
    <row r="314" spans="2:8" ht="15" customHeight="1">
      <c r="B314" s="127"/>
      <c r="C314" s="133"/>
      <c r="D314" s="133"/>
      <c r="E314" s="127"/>
      <c r="F314" s="127"/>
      <c r="G314" s="133"/>
      <c r="H314" s="127"/>
    </row>
    <row r="315" spans="2:8" ht="15" customHeight="1">
      <c r="B315" s="127"/>
      <c r="C315" s="133"/>
      <c r="D315" s="133"/>
      <c r="E315" s="127"/>
      <c r="F315" s="127"/>
      <c r="G315" s="133"/>
      <c r="H315" s="127"/>
    </row>
    <row r="316" spans="2:8" ht="15" customHeight="1">
      <c r="B316" s="127"/>
      <c r="C316" s="133"/>
      <c r="D316" s="133"/>
      <c r="E316" s="127"/>
      <c r="F316" s="127"/>
      <c r="G316" s="133"/>
      <c r="H316" s="127"/>
    </row>
    <row r="317" spans="2:8" ht="15" customHeight="1">
      <c r="B317" s="127"/>
      <c r="C317" s="133"/>
      <c r="D317" s="133"/>
      <c r="E317" s="127"/>
      <c r="F317" s="127"/>
      <c r="G317" s="133"/>
      <c r="H317" s="127"/>
    </row>
    <row r="318" spans="2:8" ht="15" customHeight="1">
      <c r="B318" s="127"/>
      <c r="C318" s="133"/>
      <c r="D318" s="133"/>
      <c r="E318" s="127"/>
      <c r="F318" s="127"/>
      <c r="G318" s="133"/>
      <c r="H318" s="127"/>
    </row>
    <row r="319" spans="2:8" ht="15" customHeight="1">
      <c r="B319" s="127"/>
      <c r="C319" s="133"/>
      <c r="D319" s="133"/>
      <c r="E319" s="127"/>
      <c r="F319" s="127"/>
      <c r="G319" s="133"/>
      <c r="H319" s="127"/>
    </row>
    <row r="320" spans="2:8" ht="15" customHeight="1">
      <c r="B320" s="127"/>
      <c r="C320" s="133"/>
      <c r="D320" s="133"/>
      <c r="E320" s="127"/>
      <c r="F320" s="127"/>
      <c r="G320" s="133"/>
      <c r="H320" s="127"/>
    </row>
    <row r="321" spans="2:8" ht="15" customHeight="1">
      <c r="B321" s="127"/>
      <c r="C321" s="133"/>
      <c r="D321" s="133"/>
      <c r="E321" s="127"/>
      <c r="F321" s="127"/>
      <c r="G321" s="133"/>
      <c r="H321" s="127"/>
    </row>
    <row r="322" spans="2:8" ht="15" customHeight="1">
      <c r="B322" s="127"/>
      <c r="C322" s="133"/>
      <c r="D322" s="133"/>
      <c r="E322" s="127"/>
      <c r="F322" s="127"/>
      <c r="G322" s="133"/>
      <c r="H322" s="127"/>
    </row>
    <row r="323" spans="2:8" ht="15" customHeight="1">
      <c r="B323" s="127"/>
      <c r="C323" s="133"/>
      <c r="D323" s="133"/>
      <c r="E323" s="127"/>
      <c r="F323" s="127"/>
      <c r="G323" s="133"/>
      <c r="H323" s="127"/>
    </row>
    <row r="324" spans="2:8" ht="15" customHeight="1">
      <c r="B324" s="127"/>
      <c r="C324" s="133"/>
      <c r="D324" s="133"/>
      <c r="E324" s="127"/>
      <c r="F324" s="127"/>
      <c r="G324" s="133"/>
      <c r="H324" s="127"/>
    </row>
    <row r="325" spans="2:8" ht="15" customHeight="1">
      <c r="B325" s="127"/>
      <c r="C325" s="133"/>
      <c r="D325" s="133"/>
      <c r="E325" s="127"/>
      <c r="F325" s="127"/>
      <c r="G325" s="133"/>
      <c r="H325" s="127"/>
    </row>
    <row r="326" spans="2:8" ht="15" customHeight="1">
      <c r="B326" s="127"/>
      <c r="C326" s="133"/>
      <c r="D326" s="133"/>
      <c r="E326" s="127"/>
      <c r="F326" s="127"/>
      <c r="G326" s="133"/>
      <c r="H326" s="127"/>
    </row>
    <row r="327" spans="2:8" ht="15" customHeight="1">
      <c r="B327" s="127"/>
      <c r="C327" s="133"/>
      <c r="D327" s="133"/>
      <c r="E327" s="127"/>
      <c r="F327" s="127"/>
      <c r="G327" s="133"/>
      <c r="H327" s="127"/>
    </row>
    <row r="328" spans="2:8" ht="15" customHeight="1">
      <c r="B328" s="127"/>
      <c r="C328" s="133"/>
      <c r="D328" s="133"/>
      <c r="E328" s="127"/>
      <c r="F328" s="127"/>
      <c r="G328" s="133"/>
      <c r="H328" s="127"/>
    </row>
    <row r="329" spans="2:8" ht="15" customHeight="1">
      <c r="B329" s="127"/>
      <c r="C329" s="133"/>
      <c r="D329" s="133"/>
      <c r="E329" s="127"/>
      <c r="F329" s="127"/>
      <c r="G329" s="133"/>
      <c r="H329" s="127"/>
    </row>
    <row r="330" spans="2:8" ht="15" customHeight="1">
      <c r="B330" s="127"/>
      <c r="C330" s="133"/>
      <c r="D330" s="133"/>
      <c r="E330" s="127"/>
      <c r="F330" s="127"/>
      <c r="G330" s="133"/>
      <c r="H330" s="127"/>
    </row>
    <row r="331" spans="2:8" ht="15" customHeight="1">
      <c r="B331" s="127"/>
      <c r="C331" s="133"/>
      <c r="D331" s="133"/>
      <c r="E331" s="127"/>
      <c r="F331" s="127"/>
      <c r="G331" s="133"/>
      <c r="H331" s="127"/>
    </row>
    <row r="332" spans="2:8" ht="15" customHeight="1">
      <c r="B332" s="127"/>
      <c r="C332" s="133"/>
      <c r="D332" s="133"/>
      <c r="E332" s="127"/>
      <c r="F332" s="127"/>
      <c r="G332" s="133"/>
      <c r="H332" s="127"/>
    </row>
    <row r="333" spans="2:8" ht="15" customHeight="1">
      <c r="B333" s="127"/>
      <c r="C333" s="133"/>
      <c r="D333" s="133"/>
      <c r="E333" s="127"/>
      <c r="F333" s="127"/>
      <c r="G333" s="133"/>
      <c r="H333" s="127"/>
    </row>
    <row r="334" spans="2:8" ht="15" customHeight="1">
      <c r="B334" s="127"/>
      <c r="C334" s="133"/>
      <c r="D334" s="133"/>
      <c r="E334" s="127"/>
      <c r="F334" s="127"/>
      <c r="G334" s="133"/>
      <c r="H334" s="127"/>
    </row>
    <row r="335" spans="2:8" ht="15" customHeight="1">
      <c r="B335" s="127"/>
      <c r="C335" s="133"/>
      <c r="D335" s="133"/>
      <c r="E335" s="127"/>
      <c r="F335" s="127"/>
      <c r="G335" s="133"/>
      <c r="H335" s="127"/>
    </row>
    <row r="336" spans="2:8" ht="15" customHeight="1">
      <c r="B336" s="127"/>
      <c r="C336" s="133"/>
      <c r="D336" s="133"/>
      <c r="E336" s="127"/>
      <c r="F336" s="127"/>
      <c r="G336" s="133"/>
      <c r="H336" s="127"/>
    </row>
    <row r="337" spans="2:8" ht="15" customHeight="1">
      <c r="B337" s="127"/>
      <c r="C337" s="133"/>
      <c r="D337" s="133"/>
      <c r="E337" s="127"/>
      <c r="F337" s="127"/>
      <c r="G337" s="133"/>
      <c r="H337" s="127"/>
    </row>
    <row r="338" spans="2:8" ht="15" customHeight="1">
      <c r="B338" s="127"/>
      <c r="C338" s="133"/>
      <c r="D338" s="133"/>
      <c r="E338" s="127"/>
      <c r="F338" s="127"/>
      <c r="G338" s="133"/>
      <c r="H338" s="127"/>
    </row>
    <row r="339" spans="2:8" ht="15" customHeight="1">
      <c r="B339" s="127"/>
      <c r="C339" s="133"/>
      <c r="D339" s="133"/>
      <c r="E339" s="127"/>
      <c r="F339" s="127"/>
      <c r="G339" s="133"/>
      <c r="H339" s="127"/>
    </row>
    <row r="340" spans="2:8" ht="15" customHeight="1">
      <c r="B340" s="127"/>
      <c r="C340" s="133"/>
      <c r="D340" s="133"/>
      <c r="E340" s="127"/>
      <c r="F340" s="127"/>
      <c r="G340" s="133"/>
      <c r="H340" s="127"/>
    </row>
    <row r="341" spans="2:8" ht="15" customHeight="1">
      <c r="B341" s="127"/>
      <c r="C341" s="133"/>
      <c r="D341" s="133"/>
      <c r="E341" s="127"/>
      <c r="F341" s="127"/>
      <c r="G341" s="133"/>
      <c r="H341" s="127"/>
    </row>
    <row r="342" spans="2:8" ht="15" customHeight="1">
      <c r="B342" s="127"/>
      <c r="C342" s="133"/>
      <c r="D342" s="133"/>
      <c r="E342" s="127"/>
      <c r="F342" s="127"/>
      <c r="G342" s="133"/>
      <c r="H342" s="127"/>
    </row>
    <row r="343" spans="2:8" ht="15" customHeight="1">
      <c r="B343" s="127"/>
      <c r="C343" s="133"/>
      <c r="D343" s="133"/>
      <c r="E343" s="127"/>
      <c r="F343" s="127"/>
      <c r="G343" s="133"/>
      <c r="H343" s="127"/>
    </row>
    <row r="344" spans="2:8" ht="15" customHeight="1">
      <c r="B344" s="127"/>
      <c r="C344" s="133"/>
      <c r="D344" s="133"/>
      <c r="E344" s="127"/>
      <c r="F344" s="127"/>
      <c r="G344" s="133"/>
      <c r="H344" s="127"/>
    </row>
    <row r="345" spans="2:8" ht="15" customHeight="1">
      <c r="B345" s="127"/>
      <c r="C345" s="133"/>
      <c r="D345" s="133"/>
      <c r="E345" s="127"/>
      <c r="F345" s="127"/>
      <c r="G345" s="133"/>
      <c r="H345" s="127"/>
    </row>
    <row r="346" spans="2:8" ht="15" customHeight="1">
      <c r="B346" s="127"/>
      <c r="C346" s="133"/>
      <c r="D346" s="133"/>
      <c r="E346" s="127"/>
      <c r="F346" s="127"/>
      <c r="G346" s="133"/>
      <c r="H346" s="127"/>
    </row>
    <row r="347" spans="2:8" ht="15" customHeight="1">
      <c r="B347" s="127"/>
      <c r="C347" s="133"/>
      <c r="D347" s="133"/>
      <c r="E347" s="127"/>
      <c r="F347" s="127"/>
      <c r="G347" s="133"/>
      <c r="H347" s="127"/>
    </row>
    <row r="348" spans="2:8" ht="15" customHeight="1">
      <c r="B348" s="127"/>
      <c r="C348" s="133"/>
      <c r="D348" s="133"/>
      <c r="E348" s="127"/>
      <c r="F348" s="127"/>
      <c r="G348" s="133"/>
      <c r="H348" s="127"/>
    </row>
    <row r="349" spans="2:8" ht="15" customHeight="1">
      <c r="B349" s="127"/>
      <c r="C349" s="133"/>
      <c r="D349" s="133"/>
      <c r="E349" s="127"/>
      <c r="F349" s="127"/>
      <c r="G349" s="133"/>
      <c r="H349" s="127"/>
    </row>
    <row r="350" spans="2:8" ht="15" customHeight="1">
      <c r="B350" s="127"/>
      <c r="C350" s="133"/>
      <c r="D350" s="133"/>
      <c r="E350" s="127"/>
      <c r="F350" s="127"/>
      <c r="G350" s="133"/>
      <c r="H350" s="127"/>
    </row>
    <row r="351" spans="2:8" ht="15" customHeight="1">
      <c r="B351" s="127"/>
      <c r="C351" s="133"/>
      <c r="D351" s="133"/>
      <c r="E351" s="127"/>
      <c r="F351" s="127"/>
      <c r="G351" s="133"/>
      <c r="H351" s="127"/>
    </row>
    <row r="352" spans="2:8" ht="15" customHeight="1">
      <c r="B352" s="127"/>
      <c r="C352" s="133"/>
      <c r="D352" s="133"/>
      <c r="E352" s="127"/>
      <c r="F352" s="127"/>
      <c r="G352" s="133"/>
      <c r="H352" s="127"/>
    </row>
    <row r="353" spans="2:8" ht="15" customHeight="1">
      <c r="B353" s="127"/>
      <c r="C353" s="133"/>
      <c r="D353" s="133"/>
      <c r="E353" s="127"/>
      <c r="F353" s="127"/>
      <c r="G353" s="133"/>
      <c r="H353" s="127"/>
    </row>
    <row r="354" spans="2:8" ht="15" customHeight="1">
      <c r="B354" s="127"/>
      <c r="C354" s="133"/>
      <c r="D354" s="133"/>
      <c r="E354" s="127"/>
      <c r="F354" s="127"/>
      <c r="G354" s="133"/>
      <c r="H354" s="127"/>
    </row>
    <row r="355" spans="2:8" ht="15" customHeight="1">
      <c r="B355" s="127"/>
      <c r="C355" s="133"/>
      <c r="D355" s="133"/>
      <c r="E355" s="127"/>
      <c r="F355" s="127"/>
      <c r="G355" s="133"/>
      <c r="H355" s="127"/>
    </row>
    <row r="356" spans="2:8" ht="15" customHeight="1">
      <c r="B356" s="127"/>
      <c r="C356" s="133"/>
      <c r="D356" s="133"/>
      <c r="E356" s="127"/>
      <c r="F356" s="127"/>
      <c r="G356" s="133"/>
      <c r="H356" s="127"/>
    </row>
    <row r="357" spans="2:8" ht="15" customHeight="1">
      <c r="B357" s="127"/>
      <c r="C357" s="133"/>
      <c r="D357" s="133"/>
      <c r="E357" s="127"/>
      <c r="F357" s="127"/>
      <c r="G357" s="133"/>
      <c r="H357" s="127"/>
    </row>
    <row r="358" spans="2:8" ht="15" customHeight="1">
      <c r="B358" s="127"/>
      <c r="C358" s="133"/>
      <c r="D358" s="133"/>
      <c r="E358" s="127"/>
      <c r="F358" s="127"/>
      <c r="G358" s="133"/>
      <c r="H358" s="127"/>
    </row>
    <row r="359" spans="2:8" ht="15" customHeight="1">
      <c r="B359" s="127"/>
      <c r="C359" s="133"/>
      <c r="D359" s="133"/>
      <c r="E359" s="127"/>
      <c r="F359" s="127"/>
      <c r="G359" s="133"/>
      <c r="H359" s="127"/>
    </row>
    <row r="360" spans="2:8" ht="15" customHeight="1">
      <c r="B360" s="127"/>
      <c r="C360" s="133"/>
      <c r="D360" s="133"/>
      <c r="E360" s="127"/>
      <c r="F360" s="127"/>
      <c r="G360" s="133"/>
      <c r="H360" s="127"/>
    </row>
    <row r="361" spans="2:8" ht="15" customHeight="1">
      <c r="B361" s="127"/>
      <c r="C361" s="133"/>
      <c r="D361" s="133"/>
      <c r="E361" s="127"/>
      <c r="F361" s="127"/>
      <c r="G361" s="133"/>
      <c r="H361" s="127"/>
    </row>
    <row r="362" spans="2:8" ht="15" customHeight="1">
      <c r="B362" s="127"/>
      <c r="C362" s="133"/>
      <c r="D362" s="133"/>
      <c r="E362" s="127"/>
      <c r="F362" s="127"/>
      <c r="G362" s="133"/>
      <c r="H362" s="127"/>
    </row>
    <row r="363" spans="2:8" ht="15" customHeight="1">
      <c r="B363" s="127"/>
      <c r="C363" s="133"/>
      <c r="D363" s="133"/>
      <c r="E363" s="127"/>
      <c r="F363" s="127"/>
      <c r="G363" s="133"/>
      <c r="H363" s="127"/>
    </row>
    <row r="364" spans="2:8" ht="15" customHeight="1">
      <c r="B364" s="127"/>
      <c r="C364" s="133"/>
      <c r="D364" s="133"/>
      <c r="E364" s="127"/>
      <c r="F364" s="127"/>
      <c r="G364" s="133"/>
      <c r="H364" s="127"/>
    </row>
    <row r="365" spans="2:8" ht="15" customHeight="1">
      <c r="B365" s="127"/>
      <c r="C365" s="133"/>
      <c r="D365" s="133"/>
      <c r="E365" s="127"/>
      <c r="F365" s="127"/>
      <c r="G365" s="133"/>
      <c r="H365" s="127"/>
    </row>
    <row r="366" spans="2:8" ht="15" customHeight="1">
      <c r="B366" s="127"/>
      <c r="C366" s="133"/>
      <c r="D366" s="133"/>
      <c r="E366" s="127"/>
      <c r="F366" s="127"/>
      <c r="G366" s="133"/>
      <c r="H366" s="127"/>
    </row>
    <row r="367" spans="2:8" ht="15" customHeight="1">
      <c r="B367" s="127"/>
      <c r="C367" s="133"/>
      <c r="D367" s="133"/>
      <c r="E367" s="127"/>
      <c r="F367" s="127"/>
      <c r="G367" s="133"/>
      <c r="H367" s="127"/>
    </row>
    <row r="368" spans="2:8" ht="15" customHeight="1">
      <c r="B368" s="127"/>
      <c r="C368" s="133"/>
      <c r="D368" s="133"/>
      <c r="E368" s="127"/>
      <c r="F368" s="127"/>
      <c r="G368" s="133"/>
      <c r="H368" s="127"/>
    </row>
    <row r="369" spans="2:8" ht="15" customHeight="1">
      <c r="B369" s="127"/>
      <c r="C369" s="133"/>
      <c r="D369" s="133"/>
      <c r="E369" s="127"/>
      <c r="F369" s="127"/>
      <c r="G369" s="133"/>
      <c r="H369" s="127"/>
    </row>
    <row r="370" spans="2:8" ht="15" customHeight="1">
      <c r="B370" s="127"/>
      <c r="C370" s="133"/>
      <c r="D370" s="133"/>
      <c r="E370" s="127"/>
      <c r="F370" s="127"/>
      <c r="G370" s="133"/>
      <c r="H370" s="127"/>
    </row>
    <row r="371" spans="2:8" ht="15" customHeight="1">
      <c r="B371" s="127"/>
      <c r="C371" s="133"/>
      <c r="D371" s="133"/>
      <c r="E371" s="127"/>
      <c r="F371" s="127"/>
      <c r="G371" s="133"/>
      <c r="H371" s="127"/>
    </row>
    <row r="372" spans="2:8" ht="15" customHeight="1">
      <c r="B372" s="127"/>
      <c r="C372" s="133"/>
      <c r="D372" s="133"/>
      <c r="E372" s="127"/>
      <c r="F372" s="127"/>
      <c r="G372" s="133"/>
      <c r="H372" s="127"/>
    </row>
    <row r="373" spans="2:8" ht="15" customHeight="1">
      <c r="B373" s="127"/>
      <c r="C373" s="133"/>
      <c r="D373" s="133"/>
      <c r="E373" s="127"/>
      <c r="F373" s="127"/>
      <c r="G373" s="133"/>
      <c r="H373" s="127"/>
    </row>
    <row r="374" spans="2:8" ht="15" customHeight="1">
      <c r="B374" s="127"/>
      <c r="C374" s="133"/>
      <c r="D374" s="133"/>
      <c r="E374" s="127"/>
      <c r="F374" s="127"/>
      <c r="G374" s="133"/>
      <c r="H374" s="127"/>
    </row>
    <row r="375" spans="2:8" ht="15" customHeight="1">
      <c r="B375" s="127"/>
      <c r="C375" s="133"/>
      <c r="D375" s="133"/>
      <c r="E375" s="127"/>
      <c r="F375" s="127"/>
      <c r="G375" s="133"/>
      <c r="H375" s="127"/>
    </row>
    <row r="376" spans="2:8" ht="15" customHeight="1">
      <c r="B376" s="127"/>
      <c r="C376" s="133"/>
      <c r="D376" s="133"/>
      <c r="E376" s="127"/>
      <c r="F376" s="127"/>
      <c r="G376" s="133"/>
      <c r="H376" s="127"/>
    </row>
    <row r="377" spans="2:8" ht="15" customHeight="1">
      <c r="B377" s="127"/>
      <c r="C377" s="133"/>
      <c r="D377" s="133"/>
      <c r="E377" s="127"/>
      <c r="F377" s="127"/>
      <c r="G377" s="133"/>
      <c r="H377" s="127"/>
    </row>
    <row r="378" spans="2:8" ht="15" customHeight="1">
      <c r="B378" s="127"/>
      <c r="C378" s="133"/>
      <c r="D378" s="133"/>
      <c r="E378" s="127"/>
      <c r="F378" s="127"/>
      <c r="G378" s="133"/>
      <c r="H378" s="127"/>
    </row>
    <row r="379" spans="2:8" ht="15" customHeight="1">
      <c r="B379" s="127"/>
      <c r="C379" s="133"/>
      <c r="D379" s="133"/>
      <c r="E379" s="127"/>
      <c r="F379" s="127"/>
      <c r="G379" s="133"/>
      <c r="H379" s="127"/>
    </row>
    <row r="380" spans="2:8" ht="15" customHeight="1">
      <c r="B380" s="127"/>
      <c r="C380" s="133"/>
      <c r="D380" s="133"/>
      <c r="E380" s="127"/>
      <c r="F380" s="127"/>
      <c r="G380" s="133"/>
      <c r="H380" s="127"/>
    </row>
    <row r="381" spans="2:8" ht="15" customHeight="1">
      <c r="B381" s="127"/>
      <c r="C381" s="133"/>
      <c r="D381" s="133"/>
      <c r="E381" s="127"/>
      <c r="F381" s="127"/>
      <c r="G381" s="133"/>
      <c r="H381" s="127"/>
    </row>
    <row r="382" spans="2:8" ht="15" customHeight="1">
      <c r="B382" s="127"/>
      <c r="C382" s="133"/>
      <c r="D382" s="133"/>
      <c r="E382" s="127"/>
      <c r="F382" s="127"/>
      <c r="G382" s="133"/>
      <c r="H382" s="127"/>
    </row>
    <row r="383" spans="2:8" ht="15" customHeight="1">
      <c r="B383" s="127"/>
      <c r="C383" s="133"/>
      <c r="D383" s="133"/>
      <c r="E383" s="127"/>
      <c r="F383" s="127"/>
      <c r="G383" s="133"/>
      <c r="H383" s="127"/>
    </row>
    <row r="384" spans="2:8" ht="15" customHeight="1">
      <c r="B384" s="127"/>
      <c r="C384" s="133"/>
      <c r="D384" s="133"/>
      <c r="E384" s="127"/>
      <c r="F384" s="127"/>
      <c r="G384" s="133"/>
      <c r="H384" s="127"/>
    </row>
    <row r="385" spans="2:8" ht="15" customHeight="1">
      <c r="B385" s="127"/>
      <c r="C385" s="133"/>
      <c r="D385" s="133"/>
      <c r="E385" s="127"/>
      <c r="F385" s="127"/>
      <c r="G385" s="133"/>
      <c r="H385" s="127"/>
    </row>
    <row r="386" spans="2:8" ht="15" customHeight="1">
      <c r="B386" s="127"/>
      <c r="C386" s="133"/>
      <c r="D386" s="133"/>
      <c r="E386" s="127"/>
      <c r="F386" s="127"/>
      <c r="G386" s="133"/>
      <c r="H386" s="127"/>
    </row>
    <row r="387" spans="2:8" ht="15" customHeight="1">
      <c r="B387" s="127"/>
      <c r="C387" s="133"/>
      <c r="D387" s="133"/>
      <c r="E387" s="127"/>
      <c r="F387" s="127"/>
      <c r="G387" s="133"/>
      <c r="H387" s="127"/>
    </row>
    <row r="388" spans="2:8" ht="15" customHeight="1">
      <c r="B388" s="127"/>
      <c r="C388" s="133"/>
      <c r="D388" s="133"/>
      <c r="E388" s="127"/>
      <c r="F388" s="127"/>
      <c r="G388" s="133"/>
      <c r="H388" s="127"/>
    </row>
    <row r="389" spans="2:8" ht="15" customHeight="1">
      <c r="B389" s="127"/>
      <c r="C389" s="133"/>
      <c r="D389" s="133"/>
      <c r="E389" s="127"/>
      <c r="F389" s="127"/>
      <c r="G389" s="133"/>
      <c r="H389" s="127"/>
    </row>
    <row r="390" spans="2:8" ht="15" customHeight="1">
      <c r="B390" s="127"/>
      <c r="C390" s="133"/>
      <c r="D390" s="133"/>
      <c r="E390" s="127"/>
      <c r="F390" s="127"/>
      <c r="G390" s="133"/>
      <c r="H390" s="127"/>
    </row>
    <row r="391" spans="2:8" ht="15" customHeight="1">
      <c r="B391" s="127"/>
      <c r="C391" s="133"/>
      <c r="D391" s="133"/>
      <c r="E391" s="127"/>
      <c r="F391" s="127"/>
      <c r="G391" s="133"/>
      <c r="H391" s="127"/>
    </row>
    <row r="392" spans="2:8" ht="15" customHeight="1">
      <c r="B392" s="127"/>
      <c r="C392" s="133"/>
      <c r="D392" s="133"/>
      <c r="E392" s="127"/>
      <c r="F392" s="127"/>
      <c r="G392" s="133"/>
      <c r="H392" s="127"/>
    </row>
    <row r="393" spans="2:8" ht="15" customHeight="1">
      <c r="B393" s="127"/>
      <c r="C393" s="133"/>
      <c r="D393" s="133"/>
      <c r="E393" s="127"/>
      <c r="F393" s="127"/>
      <c r="G393" s="133"/>
      <c r="H393" s="127"/>
    </row>
    <row r="394" spans="2:8" ht="15" customHeight="1">
      <c r="B394" s="127"/>
      <c r="C394" s="133"/>
      <c r="D394" s="133"/>
      <c r="E394" s="127"/>
      <c r="F394" s="127"/>
      <c r="G394" s="133"/>
      <c r="H394" s="127"/>
    </row>
    <row r="395" spans="2:8" ht="15" customHeight="1">
      <c r="B395" s="127"/>
      <c r="C395" s="133"/>
      <c r="D395" s="133"/>
      <c r="E395" s="127"/>
      <c r="F395" s="127"/>
      <c r="G395" s="133"/>
      <c r="H395" s="127"/>
    </row>
    <row r="396" spans="2:8" ht="15" customHeight="1">
      <c r="B396" s="127"/>
      <c r="C396" s="133"/>
      <c r="D396" s="133"/>
      <c r="E396" s="127"/>
      <c r="F396" s="127"/>
      <c r="G396" s="133"/>
      <c r="H396" s="127"/>
    </row>
    <row r="397" spans="2:8" ht="15" customHeight="1">
      <c r="B397" s="127"/>
      <c r="C397" s="133"/>
      <c r="D397" s="133"/>
      <c r="E397" s="127"/>
      <c r="F397" s="127"/>
      <c r="G397" s="133"/>
      <c r="H397" s="127"/>
    </row>
    <row r="398" spans="2:8" ht="15" customHeight="1">
      <c r="B398" s="127"/>
      <c r="C398" s="133"/>
      <c r="D398" s="133"/>
      <c r="E398" s="127"/>
      <c r="F398" s="127"/>
      <c r="G398" s="133"/>
      <c r="H398" s="127"/>
    </row>
    <row r="399" spans="2:8" ht="15" customHeight="1">
      <c r="B399" s="127"/>
      <c r="C399" s="133"/>
      <c r="D399" s="133"/>
      <c r="E399" s="127"/>
      <c r="F399" s="127"/>
      <c r="G399" s="133"/>
      <c r="H399" s="127"/>
    </row>
    <row r="400" spans="2:8" ht="15" customHeight="1">
      <c r="B400" s="127"/>
      <c r="C400" s="133"/>
      <c r="D400" s="133"/>
      <c r="E400" s="127"/>
      <c r="F400" s="127"/>
      <c r="G400" s="133"/>
      <c r="H400" s="127"/>
    </row>
    <row r="401" spans="2:8" ht="15" customHeight="1">
      <c r="B401" s="127"/>
      <c r="C401" s="133"/>
      <c r="D401" s="133"/>
      <c r="E401" s="127"/>
      <c r="F401" s="127"/>
      <c r="G401" s="133"/>
      <c r="H401" s="127"/>
    </row>
    <row r="402" spans="2:8" ht="15" customHeight="1">
      <c r="B402" s="127"/>
      <c r="C402" s="133"/>
      <c r="D402" s="133"/>
      <c r="E402" s="127"/>
      <c r="F402" s="127"/>
      <c r="G402" s="133"/>
      <c r="H402" s="127"/>
    </row>
    <row r="403" spans="2:8" ht="15" customHeight="1">
      <c r="B403"/>
      <c r="C403"/>
      <c r="D403"/>
      <c r="E403"/>
      <c r="F403"/>
      <c r="G403"/>
      <c r="H403"/>
    </row>
    <row r="404" spans="2:8" ht="15" customHeight="1"/>
    <row r="405" spans="2:8"/>
    <row r="406" spans="2:8"/>
    <row r="407" spans="2:8"/>
    <row r="408" spans="2:8"/>
    <row r="409" spans="2:8"/>
    <row r="410" spans="2:8"/>
    <row r="411" spans="2:8"/>
    <row r="412" spans="2:8"/>
    <row r="413" spans="2:8"/>
    <row r="414" spans="2:8"/>
    <row r="415" spans="2:8"/>
    <row r="416" spans="2:8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</sheetData>
  <mergeCells count="21">
    <mergeCell ref="E6:X6"/>
    <mergeCell ref="E7:H7"/>
    <mergeCell ref="I7:L7"/>
    <mergeCell ref="E58:H58"/>
    <mergeCell ref="I58:L58"/>
    <mergeCell ref="E94:H94"/>
    <mergeCell ref="I94:L94"/>
    <mergeCell ref="U58:X58"/>
    <mergeCell ref="E93:L93"/>
    <mergeCell ref="M7:P7"/>
    <mergeCell ref="M31:P31"/>
    <mergeCell ref="M58:P58"/>
    <mergeCell ref="Q7:T7"/>
    <mergeCell ref="Q31:T31"/>
    <mergeCell ref="Q58:T58"/>
    <mergeCell ref="U7:X7"/>
    <mergeCell ref="E31:H31"/>
    <mergeCell ref="E30:X30"/>
    <mergeCell ref="U31:X31"/>
    <mergeCell ref="I31:L31"/>
    <mergeCell ref="E57:X57"/>
  </mergeCells>
  <pageMargins left="1" right="1" top="1" bottom="1" header="0.5" footer="0.5"/>
  <pageSetup paperSize="17" scale="35" fitToHeight="2" orientation="landscape" r:id="rId1"/>
  <headerFooter>
    <oddHeader>&amp;COEB Adjustment Input Sheet</oddHeader>
  </headerFooter>
  <rowBreaks count="1" manualBreakCount="1">
    <brk id="56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W232"/>
  <sheetViews>
    <sheetView showGridLines="0" zoomScale="75" zoomScaleNormal="75" workbookViewId="0">
      <selection activeCell="K1" sqref="K1:K4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2" bestFit="1" customWidth="1"/>
    <col min="5" max="5" width="22" style="3" customWidth="1"/>
    <col min="6" max="6" width="17" style="3" bestFit="1" customWidth="1"/>
    <col min="7" max="7" width="14.85546875" style="3" bestFit="1" customWidth="1"/>
    <col min="8" max="8" width="22.140625" style="2" bestFit="1" customWidth="1"/>
    <col min="9" max="9" width="22.140625" style="3" customWidth="1"/>
    <col min="10" max="10" width="17.140625" style="3" bestFit="1" customWidth="1"/>
    <col min="11" max="11" width="15.42578125" style="3" bestFit="1" customWidth="1"/>
    <col min="12" max="12" width="22.140625" style="2" bestFit="1" customWidth="1"/>
    <col min="13" max="13" width="22.140625" style="3" customWidth="1"/>
    <col min="14" max="14" width="17.140625" style="3" bestFit="1" customWidth="1"/>
    <col min="15" max="15" width="14.85546875" style="3" bestFit="1" customWidth="1"/>
    <col min="16" max="16" width="22.140625" style="2" bestFit="1" customWidth="1"/>
    <col min="17" max="17" width="22.140625" style="3" customWidth="1"/>
    <col min="18" max="18" width="17.140625" style="3" bestFit="1" customWidth="1"/>
    <col min="19" max="19" width="15.42578125" style="3" bestFit="1" customWidth="1"/>
    <col min="20" max="20" width="22.140625" style="2" bestFit="1" customWidth="1"/>
    <col min="21" max="21" width="22.140625" style="3" customWidth="1"/>
    <col min="22" max="22" width="17.140625" style="3" bestFit="1" customWidth="1"/>
    <col min="23" max="23" width="15.42578125" style="3" bestFit="1" customWidth="1"/>
    <col min="24" max="16384" width="9.140625" style="3"/>
  </cols>
  <sheetData>
    <row r="1" spans="1:23">
      <c r="K1" s="2" t="s">
        <v>245</v>
      </c>
    </row>
    <row r="2" spans="1:23">
      <c r="K2" s="2" t="s">
        <v>187</v>
      </c>
    </row>
    <row r="3" spans="1:23">
      <c r="K3" s="2" t="s">
        <v>242</v>
      </c>
    </row>
    <row r="4" spans="1:23">
      <c r="K4" s="2" t="s">
        <v>243</v>
      </c>
    </row>
    <row r="5" spans="1:23" ht="18.75" thickBot="1">
      <c r="B5" s="604" t="s">
        <v>22</v>
      </c>
      <c r="C5" s="604"/>
      <c r="D5" s="604"/>
      <c r="E5" s="604"/>
      <c r="F5" s="604"/>
      <c r="G5" s="604"/>
      <c r="H5" s="604"/>
      <c r="I5" s="604"/>
      <c r="J5" s="604"/>
      <c r="K5" s="604"/>
    </row>
    <row r="6" spans="1:23" ht="15.75" customHeight="1" thickBot="1">
      <c r="D6" s="600" t="s">
        <v>112</v>
      </c>
      <c r="E6" s="601"/>
      <c r="F6" s="601"/>
      <c r="G6" s="602"/>
      <c r="H6" s="600" t="s">
        <v>23</v>
      </c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  <c r="V6" s="601"/>
      <c r="W6" s="602"/>
    </row>
    <row r="7" spans="1:23" ht="16.5" thickBot="1">
      <c r="B7" s="8"/>
      <c r="C7" s="67"/>
      <c r="D7" s="605">
        <v>2017</v>
      </c>
      <c r="E7" s="603"/>
      <c r="F7" s="603"/>
      <c r="G7" s="606"/>
      <c r="H7" s="598">
        <v>2018</v>
      </c>
      <c r="I7" s="598"/>
      <c r="J7" s="598"/>
      <c r="K7" s="599"/>
      <c r="L7" s="598">
        <v>2019</v>
      </c>
      <c r="M7" s="598"/>
      <c r="N7" s="598"/>
      <c r="O7" s="599"/>
      <c r="P7" s="598">
        <v>2020</v>
      </c>
      <c r="Q7" s="598"/>
      <c r="R7" s="598"/>
      <c r="S7" s="599"/>
      <c r="T7" s="598">
        <v>2021</v>
      </c>
      <c r="U7" s="598"/>
      <c r="V7" s="598"/>
      <c r="W7" s="599"/>
    </row>
    <row r="8" spans="1:23" ht="15.75">
      <c r="A8" s="17"/>
      <c r="B8" s="9" t="s">
        <v>2</v>
      </c>
      <c r="C8" s="68"/>
      <c r="D8" s="518" t="s">
        <v>135</v>
      </c>
      <c r="E8" s="519" t="s">
        <v>240</v>
      </c>
      <c r="F8" s="519" t="s">
        <v>21</v>
      </c>
      <c r="G8" s="483" t="s">
        <v>21</v>
      </c>
      <c r="H8" s="106" t="s">
        <v>135</v>
      </c>
      <c r="I8" s="305" t="s">
        <v>240</v>
      </c>
      <c r="J8" s="265" t="s">
        <v>21</v>
      </c>
      <c r="K8" s="10" t="s">
        <v>21</v>
      </c>
      <c r="L8" s="106" t="s">
        <v>135</v>
      </c>
      <c r="M8" s="305" t="s">
        <v>240</v>
      </c>
      <c r="N8" s="265" t="s">
        <v>21</v>
      </c>
      <c r="O8" s="10" t="s">
        <v>21</v>
      </c>
      <c r="P8" s="106" t="s">
        <v>135</v>
      </c>
      <c r="Q8" s="305" t="s">
        <v>240</v>
      </c>
      <c r="R8" s="265" t="s">
        <v>21</v>
      </c>
      <c r="S8" s="10" t="s">
        <v>21</v>
      </c>
      <c r="T8" s="106" t="s">
        <v>135</v>
      </c>
      <c r="U8" s="305" t="s">
        <v>240</v>
      </c>
      <c r="V8" s="265" t="s">
        <v>21</v>
      </c>
      <c r="W8" s="10" t="s">
        <v>21</v>
      </c>
    </row>
    <row r="9" spans="1:23" ht="16.5" thickBot="1">
      <c r="B9" s="11" t="s">
        <v>3</v>
      </c>
      <c r="C9" s="11" t="s">
        <v>1</v>
      </c>
      <c r="D9" s="397">
        <v>42517</v>
      </c>
      <c r="E9" s="396">
        <v>42723</v>
      </c>
      <c r="F9" s="266" t="s">
        <v>15</v>
      </c>
      <c r="G9" s="12" t="s">
        <v>12</v>
      </c>
      <c r="H9" s="397">
        <v>42517</v>
      </c>
      <c r="I9" s="396">
        <v>42723</v>
      </c>
      <c r="J9" s="266" t="s">
        <v>15</v>
      </c>
      <c r="K9" s="12" t="s">
        <v>12</v>
      </c>
      <c r="L9" s="397">
        <v>42517</v>
      </c>
      <c r="M9" s="396">
        <v>42723</v>
      </c>
      <c r="N9" s="266" t="s">
        <v>15</v>
      </c>
      <c r="O9" s="12" t="s">
        <v>12</v>
      </c>
      <c r="P9" s="397">
        <v>42517</v>
      </c>
      <c r="Q9" s="396">
        <v>42723</v>
      </c>
      <c r="R9" s="266" t="s">
        <v>15</v>
      </c>
      <c r="S9" s="12" t="s">
        <v>12</v>
      </c>
      <c r="T9" s="397">
        <v>42517</v>
      </c>
      <c r="U9" s="396">
        <v>42723</v>
      </c>
      <c r="V9" s="266" t="s">
        <v>15</v>
      </c>
      <c r="W9" s="12" t="s">
        <v>12</v>
      </c>
    </row>
    <row r="10" spans="1:23">
      <c r="B10" s="15"/>
      <c r="C10" s="19"/>
      <c r="D10" s="313" t="s">
        <v>4</v>
      </c>
      <c r="E10" s="484" t="s">
        <v>5</v>
      </c>
      <c r="F10" s="261" t="s">
        <v>6</v>
      </c>
      <c r="G10" s="262" t="s">
        <v>7</v>
      </c>
      <c r="H10" s="260" t="s">
        <v>8</v>
      </c>
      <c r="I10" s="260" t="s">
        <v>9</v>
      </c>
      <c r="J10" s="261" t="s">
        <v>11</v>
      </c>
      <c r="K10" s="262" t="s">
        <v>13</v>
      </c>
      <c r="L10" s="260" t="s">
        <v>14</v>
      </c>
      <c r="M10" s="260" t="s">
        <v>136</v>
      </c>
      <c r="N10" s="261" t="s">
        <v>137</v>
      </c>
      <c r="O10" s="262" t="s">
        <v>138</v>
      </c>
      <c r="P10" s="260" t="s">
        <v>140</v>
      </c>
      <c r="Q10" s="260" t="s">
        <v>141</v>
      </c>
      <c r="R10" s="261" t="s">
        <v>142</v>
      </c>
      <c r="S10" s="262" t="s">
        <v>234</v>
      </c>
      <c r="T10" s="260" t="s">
        <v>235</v>
      </c>
      <c r="U10" s="260" t="s">
        <v>236</v>
      </c>
      <c r="V10" s="261" t="s">
        <v>237</v>
      </c>
      <c r="W10" s="262" t="s">
        <v>238</v>
      </c>
    </row>
    <row r="11" spans="1:23" ht="15.75">
      <c r="B11" s="20"/>
      <c r="C11" s="19"/>
      <c r="D11" s="272"/>
      <c r="E11" s="19"/>
      <c r="F11" s="19"/>
      <c r="G11" s="30"/>
      <c r="H11" s="64"/>
      <c r="I11" s="19"/>
      <c r="J11" s="19"/>
      <c r="K11" s="30"/>
      <c r="L11" s="64"/>
      <c r="M11" s="19"/>
      <c r="N11" s="19"/>
      <c r="O11" s="30"/>
      <c r="P11" s="64"/>
      <c r="Q11" s="19"/>
      <c r="R11" s="19"/>
      <c r="S11" s="30"/>
      <c r="T11" s="64"/>
      <c r="U11" s="19"/>
      <c r="V11" s="19"/>
      <c r="W11" s="30"/>
    </row>
    <row r="12" spans="1:23">
      <c r="B12" s="46">
        <v>1</v>
      </c>
      <c r="C12" s="64" t="s">
        <v>104</v>
      </c>
      <c r="D12" s="315">
        <f t="shared" ref="D12" si="0">D23</f>
        <v>3344.3797613944198</v>
      </c>
      <c r="E12" s="504">
        <f>E23</f>
        <v>3344.3797724641508</v>
      </c>
      <c r="F12" s="196">
        <f>G12-E12</f>
        <v>0</v>
      </c>
      <c r="G12" s="197">
        <f t="shared" ref="G12" si="1">G23</f>
        <v>3344.3797724641508</v>
      </c>
      <c r="H12" s="510">
        <f>H23</f>
        <v>3513.9078873037688</v>
      </c>
      <c r="I12" s="504">
        <f>I23</f>
        <v>3513.9078983735008</v>
      </c>
      <c r="J12" s="196">
        <f>K12-I12</f>
        <v>0</v>
      </c>
      <c r="K12" s="197">
        <f t="shared" ref="K12" si="2">K23</f>
        <v>3513.9078983735008</v>
      </c>
      <c r="L12" s="510">
        <f>L23</f>
        <v>3449.8144359538201</v>
      </c>
      <c r="M12" s="504">
        <f>M23</f>
        <v>3449.8144470235529</v>
      </c>
      <c r="N12" s="196">
        <f>O12-M12</f>
        <v>0</v>
      </c>
      <c r="O12" s="197">
        <f t="shared" ref="O12" si="3">O23</f>
        <v>3449.8144470235529</v>
      </c>
      <c r="P12" s="510">
        <f>P23</f>
        <v>7494.0119337985352</v>
      </c>
      <c r="Q12" s="504">
        <f>Q23</f>
        <v>7494.0119448682672</v>
      </c>
      <c r="R12" s="196">
        <f>S12-Q12</f>
        <v>0</v>
      </c>
      <c r="S12" s="197">
        <f t="shared" ref="S12" si="4">S23</f>
        <v>7494.0119448682672</v>
      </c>
      <c r="T12" s="510">
        <f>T23</f>
        <v>7959.0532246116527</v>
      </c>
      <c r="U12" s="504">
        <f>U23</f>
        <v>7959.0532356813856</v>
      </c>
      <c r="V12" s="196">
        <f>W12-U12</f>
        <v>0</v>
      </c>
      <c r="W12" s="197">
        <f t="shared" ref="W12" si="5">W23</f>
        <v>7959.0532356813856</v>
      </c>
    </row>
    <row r="13" spans="1:23" ht="15.75" thickBot="1">
      <c r="A13" s="19"/>
      <c r="B13" s="47">
        <v>2</v>
      </c>
      <c r="C13" s="102" t="s">
        <v>58</v>
      </c>
      <c r="D13" s="316">
        <v>0.30904142262856055</v>
      </c>
      <c r="E13" s="263">
        <v>0.3090414236514723</v>
      </c>
      <c r="F13" s="39">
        <f>G13-E13</f>
        <v>0</v>
      </c>
      <c r="G13" s="31">
        <v>0.3090414236514723</v>
      </c>
      <c r="H13" s="468">
        <v>0.31962315958912429</v>
      </c>
      <c r="I13" s="263">
        <v>0.31962316027419357</v>
      </c>
      <c r="J13" s="39">
        <f>K13-I13</f>
        <v>0</v>
      </c>
      <c r="K13" s="31">
        <v>0.31962316027419357</v>
      </c>
      <c r="L13" s="468">
        <v>0.31581588448471826</v>
      </c>
      <c r="M13" s="263">
        <v>0.31581588517806158</v>
      </c>
      <c r="N13" s="39">
        <f>O13-M13</f>
        <v>0</v>
      </c>
      <c r="O13" s="31">
        <v>0.31581588517806158</v>
      </c>
      <c r="P13" s="468">
        <v>0.49696617985715302</v>
      </c>
      <c r="Q13" s="263">
        <v>0.4969661802264253</v>
      </c>
      <c r="R13" s="39">
        <f>S13-Q13</f>
        <v>0</v>
      </c>
      <c r="S13" s="31">
        <v>0.4969661802264253</v>
      </c>
      <c r="T13" s="468">
        <v>0.50880649395401645</v>
      </c>
      <c r="U13" s="263">
        <v>0.5088064943016174</v>
      </c>
      <c r="V13" s="39">
        <f>W13-U13</f>
        <v>0</v>
      </c>
      <c r="W13" s="31">
        <v>0.5088064943016174</v>
      </c>
    </row>
    <row r="14" spans="1:23" ht="15.75" thickBot="1">
      <c r="A14" s="19"/>
      <c r="B14" s="86"/>
      <c r="C14" s="64"/>
      <c r="D14" s="501"/>
      <c r="E14" s="22"/>
      <c r="F14" s="93"/>
      <c r="G14" s="93"/>
      <c r="H14" s="511"/>
      <c r="I14" s="93"/>
      <c r="J14" s="93"/>
      <c r="K14" s="93"/>
      <c r="L14" s="511"/>
      <c r="M14" s="93"/>
      <c r="N14" s="93"/>
      <c r="O14" s="93"/>
      <c r="P14" s="511"/>
      <c r="Q14" s="93"/>
      <c r="R14" s="93"/>
      <c r="S14" s="93"/>
      <c r="T14" s="511"/>
      <c r="U14" s="93"/>
      <c r="V14" s="93"/>
      <c r="W14" s="93"/>
    </row>
    <row r="15" spans="1:23" ht="12.75" customHeight="1" thickBot="1">
      <c r="C15" s="19"/>
      <c r="D15" s="595" t="s">
        <v>23</v>
      </c>
      <c r="E15" s="596"/>
      <c r="F15" s="596"/>
      <c r="G15" s="596"/>
      <c r="H15" s="596"/>
      <c r="I15" s="596"/>
      <c r="J15" s="596"/>
      <c r="K15" s="596"/>
      <c r="L15" s="596"/>
      <c r="M15" s="596"/>
      <c r="N15" s="596"/>
      <c r="O15" s="596"/>
      <c r="P15" s="596"/>
      <c r="Q15" s="596"/>
      <c r="R15" s="596"/>
      <c r="S15" s="596"/>
      <c r="T15" s="596"/>
      <c r="U15" s="596"/>
      <c r="V15" s="596"/>
      <c r="W15" s="597"/>
    </row>
    <row r="16" spans="1:23" ht="16.5" thickBot="1">
      <c r="B16" s="71"/>
      <c r="C16" s="69"/>
      <c r="D16" s="607">
        <v>2017</v>
      </c>
      <c r="E16" s="593"/>
      <c r="F16" s="593"/>
      <c r="G16" s="594"/>
      <c r="H16" s="593">
        <v>2018</v>
      </c>
      <c r="I16" s="593"/>
      <c r="J16" s="593"/>
      <c r="K16" s="594"/>
      <c r="L16" s="593">
        <v>2019</v>
      </c>
      <c r="M16" s="593"/>
      <c r="N16" s="593"/>
      <c r="O16" s="594"/>
      <c r="P16" s="593">
        <v>2020</v>
      </c>
      <c r="Q16" s="593"/>
      <c r="R16" s="593"/>
      <c r="S16" s="594"/>
      <c r="T16" s="593">
        <v>2021</v>
      </c>
      <c r="U16" s="593"/>
      <c r="V16" s="593"/>
      <c r="W16" s="594"/>
    </row>
    <row r="17" spans="2:23" ht="15.75">
      <c r="B17" s="66" t="s">
        <v>2</v>
      </c>
      <c r="C17" s="70"/>
      <c r="D17" s="518" t="s">
        <v>135</v>
      </c>
      <c r="E17" s="519" t="s">
        <v>240</v>
      </c>
      <c r="F17" s="519" t="s">
        <v>21</v>
      </c>
      <c r="G17" s="483" t="s">
        <v>21</v>
      </c>
      <c r="H17" s="106" t="s">
        <v>135</v>
      </c>
      <c r="I17" s="305" t="s">
        <v>240</v>
      </c>
      <c r="J17" s="265" t="s">
        <v>21</v>
      </c>
      <c r="K17" s="10" t="s">
        <v>21</v>
      </c>
      <c r="L17" s="106" t="s">
        <v>135</v>
      </c>
      <c r="M17" s="305" t="s">
        <v>240</v>
      </c>
      <c r="N17" s="265" t="s">
        <v>21</v>
      </c>
      <c r="O17" s="10" t="s">
        <v>21</v>
      </c>
      <c r="P17" s="106" t="s">
        <v>135</v>
      </c>
      <c r="Q17" s="305" t="s">
        <v>240</v>
      </c>
      <c r="R17" s="265" t="s">
        <v>21</v>
      </c>
      <c r="S17" s="10" t="s">
        <v>21</v>
      </c>
      <c r="T17" s="106" t="s">
        <v>135</v>
      </c>
      <c r="U17" s="305" t="s">
        <v>240</v>
      </c>
      <c r="V17" s="265" t="s">
        <v>21</v>
      </c>
      <c r="W17" s="10" t="s">
        <v>21</v>
      </c>
    </row>
    <row r="18" spans="2:23" ht="16.5" thickBot="1">
      <c r="B18" s="38" t="s">
        <v>3</v>
      </c>
      <c r="C18" s="37" t="s">
        <v>1</v>
      </c>
      <c r="D18" s="397">
        <v>42517</v>
      </c>
      <c r="E18" s="396">
        <v>42723</v>
      </c>
      <c r="F18" s="266" t="s">
        <v>15</v>
      </c>
      <c r="G18" s="12" t="s">
        <v>12</v>
      </c>
      <c r="H18" s="397">
        <v>42517</v>
      </c>
      <c r="I18" s="396">
        <v>42723</v>
      </c>
      <c r="J18" s="266" t="s">
        <v>15</v>
      </c>
      <c r="K18" s="12" t="s">
        <v>12</v>
      </c>
      <c r="L18" s="397">
        <v>42517</v>
      </c>
      <c r="M18" s="396">
        <v>42723</v>
      </c>
      <c r="N18" s="266" t="s">
        <v>15</v>
      </c>
      <c r="O18" s="12" t="s">
        <v>12</v>
      </c>
      <c r="P18" s="397">
        <v>42517</v>
      </c>
      <c r="Q18" s="396">
        <v>42723</v>
      </c>
      <c r="R18" s="266" t="s">
        <v>15</v>
      </c>
      <c r="S18" s="12" t="s">
        <v>12</v>
      </c>
      <c r="T18" s="397">
        <v>42517</v>
      </c>
      <c r="U18" s="396">
        <v>42723</v>
      </c>
      <c r="V18" s="266" t="s">
        <v>15</v>
      </c>
      <c r="W18" s="12" t="s">
        <v>12</v>
      </c>
    </row>
    <row r="19" spans="2:23">
      <c r="B19" s="15"/>
      <c r="C19" s="19"/>
      <c r="D19" s="313" t="s">
        <v>4</v>
      </c>
      <c r="E19" s="484" t="s">
        <v>5</v>
      </c>
      <c r="F19" s="261" t="s">
        <v>6</v>
      </c>
      <c r="G19" s="262" t="s">
        <v>7</v>
      </c>
      <c r="H19" s="260" t="s">
        <v>8</v>
      </c>
      <c r="I19" s="260" t="s">
        <v>9</v>
      </c>
      <c r="J19" s="261" t="s">
        <v>11</v>
      </c>
      <c r="K19" s="262" t="s">
        <v>13</v>
      </c>
      <c r="L19" s="260" t="s">
        <v>14</v>
      </c>
      <c r="M19" s="260" t="s">
        <v>136</v>
      </c>
      <c r="N19" s="261" t="s">
        <v>137</v>
      </c>
      <c r="O19" s="262" t="s">
        <v>138</v>
      </c>
      <c r="P19" s="260" t="s">
        <v>140</v>
      </c>
      <c r="Q19" s="260" t="s">
        <v>141</v>
      </c>
      <c r="R19" s="261" t="s">
        <v>142</v>
      </c>
      <c r="S19" s="262" t="s">
        <v>234</v>
      </c>
      <c r="T19" s="260" t="s">
        <v>235</v>
      </c>
      <c r="U19" s="260" t="s">
        <v>236</v>
      </c>
      <c r="V19" s="261" t="s">
        <v>237</v>
      </c>
      <c r="W19" s="262" t="s">
        <v>238</v>
      </c>
    </row>
    <row r="20" spans="2:23" ht="21" customHeight="1" thickBot="1">
      <c r="B20" s="101" t="s">
        <v>37</v>
      </c>
      <c r="C20" s="19"/>
      <c r="D20" s="515"/>
      <c r="E20" s="516"/>
      <c r="F20" s="516"/>
      <c r="G20" s="517"/>
      <c r="H20" s="128"/>
      <c r="I20" s="87"/>
      <c r="J20" s="95"/>
      <c r="K20" s="94"/>
      <c r="L20" s="128"/>
      <c r="M20" s="87"/>
      <c r="N20" s="95"/>
      <c r="O20" s="94"/>
      <c r="P20" s="128"/>
      <c r="Q20" s="87"/>
      <c r="R20" s="95"/>
      <c r="S20" s="94"/>
      <c r="T20" s="128"/>
      <c r="U20" s="87"/>
      <c r="V20" s="95"/>
      <c r="W20" s="94"/>
    </row>
    <row r="21" spans="2:23">
      <c r="B21" s="72">
        <v>3</v>
      </c>
      <c r="C21" s="19" t="s">
        <v>10</v>
      </c>
      <c r="D21" s="182">
        <f>'4. OEB_Adjustment_Input_Sheet'!E41</f>
        <v>4119.7837877648235</v>
      </c>
      <c r="E21" s="209">
        <f>'4. OEB_Adjustment_Input_Sheet'!F41</f>
        <v>3868.3763742382453</v>
      </c>
      <c r="F21" s="195">
        <f>G21-E21</f>
        <v>0</v>
      </c>
      <c r="G21" s="183">
        <f>'4. OEB_Adjustment_Input_Sheet'!H41</f>
        <v>3868.3763742382453</v>
      </c>
      <c r="H21" s="182">
        <f>'4. OEB_Adjustment_Input_Sheet'!I41</f>
        <v>4239.0395407273272</v>
      </c>
      <c r="I21" s="209">
        <f>'4. OEB_Adjustment_Input_Sheet'!J41</f>
        <v>3960.6327001475947</v>
      </c>
      <c r="J21" s="195">
        <f>K21-I21</f>
        <v>0</v>
      </c>
      <c r="K21" s="183">
        <f>'4. OEB_Adjustment_Input_Sheet'!L41</f>
        <v>3960.6327001475947</v>
      </c>
      <c r="L21" s="182">
        <f>'4. OEB_Adjustment_Input_Sheet'!M41</f>
        <v>4124.6737164305332</v>
      </c>
      <c r="M21" s="209">
        <f>'4. OEB_Adjustment_Input_Sheet'!N41</f>
        <v>3819.2674487976474</v>
      </c>
      <c r="N21" s="195">
        <f>O21-M21</f>
        <v>0</v>
      </c>
      <c r="O21" s="183">
        <f>'4. OEB_Adjustment_Input_Sheet'!P41</f>
        <v>3819.2674487976474</v>
      </c>
      <c r="P21" s="182">
        <f>'4. OEB_Adjustment_Input_Sheet'!Q41</f>
        <v>8118.5988413284031</v>
      </c>
      <c r="Q21" s="209">
        <f>'4. OEB_Adjustment_Input_Sheet'!R41</f>
        <v>7786.1931466423612</v>
      </c>
      <c r="R21" s="195">
        <f>S21-Q21</f>
        <v>0</v>
      </c>
      <c r="S21" s="183">
        <f>'4. OEB_Adjustment_Input_Sheet'!T41</f>
        <v>7786.1931466423612</v>
      </c>
      <c r="T21" s="182">
        <f>'4. OEB_Adjustment_Input_Sheet'!U41</f>
        <v>8549.152209794418</v>
      </c>
      <c r="U21" s="209">
        <f>'4. OEB_Adjustment_Input_Sheet'!V41</f>
        <v>8208.6398874554798</v>
      </c>
      <c r="V21" s="195">
        <f>W21-U21</f>
        <v>0</v>
      </c>
      <c r="W21" s="183">
        <f>'4. OEB_Adjustment_Input_Sheet'!X41</f>
        <v>8208.6398874554798</v>
      </c>
    </row>
    <row r="22" spans="2:23">
      <c r="B22" s="72">
        <v>4</v>
      </c>
      <c r="C22" s="64" t="s">
        <v>63</v>
      </c>
      <c r="D22" s="322">
        <f>'4. OEB_Adjustment_Input_Sheet'!E28</f>
        <v>775.4040263704037</v>
      </c>
      <c r="E22" s="505">
        <f>'4. OEB_Adjustment_Input_Sheet'!F28</f>
        <v>523.99660177409419</v>
      </c>
      <c r="F22" s="277">
        <f>G22-E22</f>
        <v>0</v>
      </c>
      <c r="G22" s="278">
        <f>'4. OEB_Adjustment_Input_Sheet'!H28</f>
        <v>523.99660177409419</v>
      </c>
      <c r="H22" s="322">
        <f>'4. OEB_Adjustment_Input_Sheet'!I28</f>
        <v>725.13165342355842</v>
      </c>
      <c r="I22" s="505">
        <f>'4. OEB_Adjustment_Input_Sheet'!J28</f>
        <v>446.7248017740942</v>
      </c>
      <c r="J22" s="277">
        <f>K22-I22</f>
        <v>0</v>
      </c>
      <c r="K22" s="278">
        <f>'4. OEB_Adjustment_Input_Sheet'!L28</f>
        <v>446.7248017740942</v>
      </c>
      <c r="L22" s="322">
        <f>'4. OEB_Adjustment_Input_Sheet'!M28</f>
        <v>674.85928047671291</v>
      </c>
      <c r="M22" s="505">
        <f>'4. OEB_Adjustment_Input_Sheet'!N28</f>
        <v>369.45300177409422</v>
      </c>
      <c r="N22" s="277">
        <f>O22-M22</f>
        <v>0</v>
      </c>
      <c r="O22" s="278">
        <f>'4. OEB_Adjustment_Input_Sheet'!P28</f>
        <v>369.45300177409422</v>
      </c>
      <c r="P22" s="322">
        <f>'4. OEB_Adjustment_Input_Sheet'!Q28</f>
        <v>624.58690752986763</v>
      </c>
      <c r="Q22" s="505">
        <f>'4. OEB_Adjustment_Input_Sheet'!R28</f>
        <v>292.18120177409423</v>
      </c>
      <c r="R22" s="277">
        <f>S22-Q22</f>
        <v>0</v>
      </c>
      <c r="S22" s="278">
        <f>'4. OEB_Adjustment_Input_Sheet'!T28</f>
        <v>292.18120177409423</v>
      </c>
      <c r="T22" s="322">
        <f>'4. OEB_Adjustment_Input_Sheet'!U28</f>
        <v>590.09898518276486</v>
      </c>
      <c r="U22" s="505">
        <f>'4. OEB_Adjustment_Input_Sheet'!V28</f>
        <v>249.58665177409424</v>
      </c>
      <c r="V22" s="277">
        <f>W22-U22</f>
        <v>0</v>
      </c>
      <c r="W22" s="278">
        <f>'4. OEB_Adjustment_Input_Sheet'!X28</f>
        <v>249.58665177409424</v>
      </c>
    </row>
    <row r="23" spans="2:23" ht="16.5" thickBot="1">
      <c r="B23" s="72">
        <v>5</v>
      </c>
      <c r="C23" s="16" t="s">
        <v>39</v>
      </c>
      <c r="D23" s="317">
        <f>D21-D22</f>
        <v>3344.3797613944198</v>
      </c>
      <c r="E23" s="506">
        <f>E21-E22</f>
        <v>3344.3797724641508</v>
      </c>
      <c r="F23" s="275">
        <f>G23-E23</f>
        <v>0</v>
      </c>
      <c r="G23" s="276">
        <f t="shared" ref="G23:H23" si="6">G21-G22</f>
        <v>3344.3797724641508</v>
      </c>
      <c r="H23" s="317">
        <f t="shared" si="6"/>
        <v>3513.9078873037688</v>
      </c>
      <c r="I23" s="506">
        <f>I21-I22</f>
        <v>3513.9078983735008</v>
      </c>
      <c r="J23" s="275">
        <f>K23-I23</f>
        <v>0</v>
      </c>
      <c r="K23" s="276">
        <f t="shared" ref="K23:L23" si="7">K21-K22</f>
        <v>3513.9078983735008</v>
      </c>
      <c r="L23" s="317">
        <f t="shared" si="7"/>
        <v>3449.8144359538201</v>
      </c>
      <c r="M23" s="506">
        <f>M21-M22</f>
        <v>3449.8144470235529</v>
      </c>
      <c r="N23" s="275">
        <f>O23-M23</f>
        <v>0</v>
      </c>
      <c r="O23" s="276">
        <f t="shared" ref="O23:P23" si="8">O21-O22</f>
        <v>3449.8144470235529</v>
      </c>
      <c r="P23" s="317">
        <f t="shared" si="8"/>
        <v>7494.0119337985352</v>
      </c>
      <c r="Q23" s="506">
        <f>Q21-Q22</f>
        <v>7494.0119448682672</v>
      </c>
      <c r="R23" s="275">
        <f>S23-Q23</f>
        <v>0</v>
      </c>
      <c r="S23" s="276">
        <f t="shared" ref="S23:T23" si="9">S21-S22</f>
        <v>7494.0119448682672</v>
      </c>
      <c r="T23" s="317">
        <f t="shared" si="9"/>
        <v>7959.0532246116527</v>
      </c>
      <c r="U23" s="506">
        <f>U21-U22</f>
        <v>7959.0532356813856</v>
      </c>
      <c r="V23" s="275">
        <f>W23-U23</f>
        <v>0</v>
      </c>
      <c r="W23" s="276">
        <f t="shared" ref="W23" si="10">W21-W22</f>
        <v>7959.0532356813856</v>
      </c>
    </row>
    <row r="24" spans="2:23" ht="15.75" thickBot="1">
      <c r="B24" s="46"/>
      <c r="C24" s="23"/>
      <c r="D24" s="318"/>
      <c r="E24" s="26"/>
      <c r="F24" s="17"/>
      <c r="G24" s="18"/>
      <c r="H24" s="318"/>
      <c r="I24" s="26"/>
      <c r="J24" s="17"/>
      <c r="K24" s="18"/>
      <c r="L24" s="318"/>
      <c r="M24" s="26"/>
      <c r="N24" s="17"/>
      <c r="O24" s="18"/>
      <c r="P24" s="318"/>
      <c r="Q24" s="26"/>
      <c r="R24" s="17"/>
      <c r="S24" s="18"/>
      <c r="T24" s="318"/>
      <c r="U24" s="26"/>
      <c r="V24" s="17"/>
      <c r="W24" s="18"/>
    </row>
    <row r="25" spans="2:23" ht="16.5" thickBot="1">
      <c r="B25" s="72">
        <v>6</v>
      </c>
      <c r="C25" s="16" t="s">
        <v>27</v>
      </c>
      <c r="D25" s="202">
        <f>D23*'4. OEB_Adjustment_Input_Sheet'!E12</f>
        <v>1638.7460830832656</v>
      </c>
      <c r="E25" s="507">
        <f>E23*'4. OEB_Adjustment_Input_Sheet'!F12</f>
        <v>1638.7460885074338</v>
      </c>
      <c r="F25" s="204">
        <f>G25-E25</f>
        <v>0</v>
      </c>
      <c r="G25" s="203">
        <f>G23*'4. OEB_Adjustment_Input_Sheet'!H12</f>
        <v>1638.7460885074338</v>
      </c>
      <c r="H25" s="202">
        <f>H23*'4. OEB_Adjustment_Input_Sheet'!I12</f>
        <v>1721.8148647788466</v>
      </c>
      <c r="I25" s="507">
        <f>I23*'4. OEB_Adjustment_Input_Sheet'!J12</f>
        <v>1721.8148702030153</v>
      </c>
      <c r="J25" s="204">
        <f>K25-I25</f>
        <v>0</v>
      </c>
      <c r="K25" s="203">
        <f>K23*'4. OEB_Adjustment_Input_Sheet'!L12</f>
        <v>1721.8148702030153</v>
      </c>
      <c r="L25" s="202">
        <f>L23*'4. OEB_Adjustment_Input_Sheet'!M12</f>
        <v>1690.4090736173719</v>
      </c>
      <c r="M25" s="507">
        <f>M23*'4. OEB_Adjustment_Input_Sheet'!N12</f>
        <v>1690.409079041541</v>
      </c>
      <c r="N25" s="204">
        <f>O25-M25</f>
        <v>0</v>
      </c>
      <c r="O25" s="203">
        <f>O23*'4. OEB_Adjustment_Input_Sheet'!P12</f>
        <v>1690.409079041541</v>
      </c>
      <c r="P25" s="202">
        <f>P23*'4. OEB_Adjustment_Input_Sheet'!Q12</f>
        <v>3672.0658475612822</v>
      </c>
      <c r="Q25" s="507">
        <f>Q23*'4. OEB_Adjustment_Input_Sheet'!R12</f>
        <v>3672.0658529854509</v>
      </c>
      <c r="R25" s="204">
        <f>S25-Q25</f>
        <v>0</v>
      </c>
      <c r="S25" s="203">
        <f>S23*'4. OEB_Adjustment_Input_Sheet'!T12</f>
        <v>3672.0658529854509</v>
      </c>
      <c r="T25" s="202">
        <f>T23*'4. OEB_Adjustment_Input_Sheet'!U12</f>
        <v>3899.9360800597096</v>
      </c>
      <c r="U25" s="507">
        <f>U23*'4. OEB_Adjustment_Input_Sheet'!V12</f>
        <v>3899.9360854838787</v>
      </c>
      <c r="V25" s="204">
        <f>W25-U25</f>
        <v>0</v>
      </c>
      <c r="W25" s="203">
        <f>W23*'4. OEB_Adjustment_Input_Sheet'!X12</f>
        <v>3899.9360854838787</v>
      </c>
    </row>
    <row r="26" spans="2:23" ht="15.75" thickBot="1">
      <c r="B26" s="48"/>
      <c r="C26" s="23"/>
      <c r="D26" s="319"/>
      <c r="E26" s="17"/>
      <c r="F26" s="17"/>
      <c r="G26" s="18"/>
      <c r="H26" s="319"/>
      <c r="I26" s="17"/>
      <c r="J26" s="17"/>
      <c r="K26" s="18"/>
      <c r="L26" s="319"/>
      <c r="M26" s="17"/>
      <c r="N26" s="17"/>
      <c r="O26" s="18"/>
      <c r="P26" s="319"/>
      <c r="Q26" s="17"/>
      <c r="R26" s="17"/>
      <c r="S26" s="18"/>
      <c r="T26" s="319"/>
      <c r="U26" s="17"/>
      <c r="V26" s="17"/>
      <c r="W26" s="18"/>
    </row>
    <row r="27" spans="2:23">
      <c r="B27" s="72">
        <v>7</v>
      </c>
      <c r="C27" s="19" t="s">
        <v>40</v>
      </c>
      <c r="D27" s="182">
        <f>D23-D25</f>
        <v>1705.6336783111542</v>
      </c>
      <c r="E27" s="209">
        <f>E23-E25</f>
        <v>1705.6336839567171</v>
      </c>
      <c r="F27" s="195">
        <f>G27-E27</f>
        <v>0</v>
      </c>
      <c r="G27" s="183">
        <f t="shared" ref="G27:H27" si="11">G23-G25</f>
        <v>1705.6336839567171</v>
      </c>
      <c r="H27" s="182">
        <f t="shared" si="11"/>
        <v>1792.0930225249222</v>
      </c>
      <c r="I27" s="209">
        <f>I23-I25</f>
        <v>1792.0930281704855</v>
      </c>
      <c r="J27" s="195">
        <f>K27-I27</f>
        <v>0</v>
      </c>
      <c r="K27" s="183">
        <f t="shared" ref="K27:L27" si="12">K23-K25</f>
        <v>1792.0930281704855</v>
      </c>
      <c r="L27" s="182">
        <f t="shared" si="12"/>
        <v>1759.4053623364482</v>
      </c>
      <c r="M27" s="209">
        <f>M23-M25</f>
        <v>1759.405367982012</v>
      </c>
      <c r="N27" s="195">
        <f>O27-M27</f>
        <v>0</v>
      </c>
      <c r="O27" s="183">
        <f t="shared" ref="O27:P27" si="13">O23-O25</f>
        <v>1759.405367982012</v>
      </c>
      <c r="P27" s="182">
        <f t="shared" si="13"/>
        <v>3821.946086237253</v>
      </c>
      <c r="Q27" s="209">
        <f>Q23-Q25</f>
        <v>3821.9460918828163</v>
      </c>
      <c r="R27" s="195">
        <f>S27-Q27</f>
        <v>0</v>
      </c>
      <c r="S27" s="183">
        <f t="shared" ref="S27:T27" si="14">S23-S25</f>
        <v>3821.9460918828163</v>
      </c>
      <c r="T27" s="182">
        <f t="shared" si="14"/>
        <v>4059.1171445519431</v>
      </c>
      <c r="U27" s="209">
        <f>U23-U25</f>
        <v>4059.1171501975068</v>
      </c>
      <c r="V27" s="195">
        <f>W27-U27</f>
        <v>0</v>
      </c>
      <c r="W27" s="183">
        <f t="shared" ref="W27" si="15">W23-W25</f>
        <v>4059.1171501975068</v>
      </c>
    </row>
    <row r="28" spans="2:23">
      <c r="B28" s="72">
        <v>8</v>
      </c>
      <c r="C28" s="64" t="s">
        <v>103</v>
      </c>
      <c r="D28" s="184">
        <f>D13*'4. OEB_Adjustment_Input_Sheet'!E26</f>
        <v>11.455720293166912</v>
      </c>
      <c r="E28" s="223">
        <f>E13*'4. OEB_Adjustment_Input_Sheet'!F26</f>
        <v>11.455720331084777</v>
      </c>
      <c r="F28" s="193">
        <f>G28-E28</f>
        <v>0</v>
      </c>
      <c r="G28" s="186">
        <f>G13*'4. OEB_Adjustment_Input_Sheet'!H26</f>
        <v>11.455720331084777</v>
      </c>
      <c r="H28" s="184">
        <f>H13*'4. OEB_Adjustment_Input_Sheet'!I26</f>
        <v>11.847970036923048</v>
      </c>
      <c r="I28" s="223">
        <f>I13*'4. OEB_Adjustment_Input_Sheet'!J26</f>
        <v>11.847970062317579</v>
      </c>
      <c r="J28" s="193">
        <f>K28-I28</f>
        <v>0</v>
      </c>
      <c r="K28" s="186">
        <f>K13*'4. OEB_Adjustment_Input_Sheet'!L26</f>
        <v>11.847970062317579</v>
      </c>
      <c r="L28" s="184">
        <f>L13*'4. OEB_Adjustment_Input_Sheet'!M26</f>
        <v>11.706839834038773</v>
      </c>
      <c r="M28" s="223">
        <f>M13*'4. OEB_Adjustment_Input_Sheet'!N26</f>
        <v>11.706839859740011</v>
      </c>
      <c r="N28" s="193">
        <f>O28-M28</f>
        <v>0</v>
      </c>
      <c r="O28" s="186">
        <f>O13*'4. OEB_Adjustment_Input_Sheet'!P26</f>
        <v>11.706839859740011</v>
      </c>
      <c r="P28" s="184">
        <f>P13*'4. OEB_Adjustment_Input_Sheet'!Q26</f>
        <v>18.42182029575309</v>
      </c>
      <c r="Q28" s="223">
        <f>Q13*'4. OEB_Adjustment_Input_Sheet'!R26</f>
        <v>18.421820309441483</v>
      </c>
      <c r="R28" s="193">
        <f>S28-Q28</f>
        <v>0</v>
      </c>
      <c r="S28" s="186">
        <f>S13*'4. OEB_Adjustment_Input_Sheet'!T26</f>
        <v>18.421820309441483</v>
      </c>
      <c r="T28" s="184">
        <f>T13*'4. OEB_Adjustment_Input_Sheet'!U26</f>
        <v>18.860723680688434</v>
      </c>
      <c r="U28" s="223">
        <f>U13*'4. OEB_Adjustment_Input_Sheet'!V26</f>
        <v>18.860723693573497</v>
      </c>
      <c r="V28" s="193">
        <f>W28-U28</f>
        <v>0</v>
      </c>
      <c r="W28" s="186">
        <f>W13*'4. OEB_Adjustment_Input_Sheet'!X26</f>
        <v>18.860723693573497</v>
      </c>
    </row>
    <row r="29" spans="2:23">
      <c r="B29" s="72">
        <v>9</v>
      </c>
      <c r="C29" s="64" t="s">
        <v>29</v>
      </c>
      <c r="D29" s="184">
        <f>D13*'4. OEB_Adjustment_Input_Sheet'!E27</f>
        <v>889.53514638556896</v>
      </c>
      <c r="E29" s="223">
        <f>E13*'4. OEB_Adjustment_Input_Sheet'!F27</f>
        <v>889.53514932988605</v>
      </c>
      <c r="F29" s="193">
        <f>G29-E29</f>
        <v>0</v>
      </c>
      <c r="G29" s="186">
        <f>G13*'4. OEB_Adjustment_Input_Sheet'!H27</f>
        <v>889.53514932988605</v>
      </c>
      <c r="H29" s="184">
        <f>H13*'4. OEB_Adjustment_Input_Sheet'!I27</f>
        <v>1012.5829148733745</v>
      </c>
      <c r="I29" s="223">
        <f>I13*'4. OEB_Adjustment_Input_Sheet'!J27</f>
        <v>1012.5829170437099</v>
      </c>
      <c r="J29" s="193">
        <f>K29-I29</f>
        <v>0</v>
      </c>
      <c r="K29" s="186">
        <f>K13*'4. OEB_Adjustment_Input_Sheet'!L27</f>
        <v>1012.5829170437099</v>
      </c>
      <c r="L29" s="184">
        <f>L13*'4. OEB_Adjustment_Input_Sheet'!M27</f>
        <v>1102.1152436887417</v>
      </c>
      <c r="M29" s="223">
        <f>M13*'4. OEB_Adjustment_Input_Sheet'!N27</f>
        <v>1102.1152461083295</v>
      </c>
      <c r="N29" s="193">
        <f>O29-M29</f>
        <v>0</v>
      </c>
      <c r="O29" s="186">
        <f>O13*'4. OEB_Adjustment_Input_Sheet'!P27</f>
        <v>1102.1152461083295</v>
      </c>
      <c r="P29" s="184">
        <f>P13*'4. OEB_Adjustment_Input_Sheet'!Q27</f>
        <v>1753.1211320340822</v>
      </c>
      <c r="Q29" s="223">
        <f>Q13*'4. OEB_Adjustment_Input_Sheet'!R27</f>
        <v>1753.1211333367442</v>
      </c>
      <c r="R29" s="193">
        <f>S29-Q29</f>
        <v>0</v>
      </c>
      <c r="S29" s="186">
        <f>S13*'4. OEB_Adjustment_Input_Sheet'!T27</f>
        <v>1753.1211333367442</v>
      </c>
      <c r="T29" s="184">
        <f>T13*'4. OEB_Adjustment_Input_Sheet'!U27</f>
        <v>1732.999125349083</v>
      </c>
      <c r="U29" s="223">
        <f>U13*'4. OEB_Adjustment_Input_Sheet'!V27</f>
        <v>1732.9991265330148</v>
      </c>
      <c r="V29" s="193">
        <f>W29-U29</f>
        <v>0</v>
      </c>
      <c r="W29" s="186">
        <f>W13*'4. OEB_Adjustment_Input_Sheet'!X27</f>
        <v>1732.9991265330148</v>
      </c>
    </row>
    <row r="30" spans="2:23" ht="16.5" thickBot="1">
      <c r="B30" s="72">
        <v>10</v>
      </c>
      <c r="C30" s="16" t="s">
        <v>24</v>
      </c>
      <c r="D30" s="268">
        <f t="shared" ref="D30" si="16">D27-D28-D29</f>
        <v>804.64281163241833</v>
      </c>
      <c r="E30" s="485">
        <f t="shared" ref="E30" si="17">E27-E28-E29</f>
        <v>804.64281429574612</v>
      </c>
      <c r="F30" s="275">
        <f>G30-E30</f>
        <v>0</v>
      </c>
      <c r="G30" s="276">
        <f t="shared" ref="G30:H30" si="18">G27-G28-G29</f>
        <v>804.64281429574612</v>
      </c>
      <c r="H30" s="268">
        <f t="shared" si="18"/>
        <v>767.66213761462461</v>
      </c>
      <c r="I30" s="485">
        <f>I27-I28-I29</f>
        <v>767.66214106445807</v>
      </c>
      <c r="J30" s="275">
        <f>K30-I30</f>
        <v>0</v>
      </c>
      <c r="K30" s="276">
        <f t="shared" ref="K30:L30" si="19">K27-K28-K29</f>
        <v>767.66214106445807</v>
      </c>
      <c r="L30" s="268">
        <f t="shared" si="19"/>
        <v>645.58327881366768</v>
      </c>
      <c r="M30" s="485">
        <f>M27-M28-M29</f>
        <v>645.58328201394238</v>
      </c>
      <c r="N30" s="275">
        <f>O30-M30</f>
        <v>0</v>
      </c>
      <c r="O30" s="276">
        <f t="shared" ref="O30:P30" si="20">O27-O28-O29</f>
        <v>645.58328201394238</v>
      </c>
      <c r="P30" s="268">
        <f t="shared" si="20"/>
        <v>2050.4031339074177</v>
      </c>
      <c r="Q30" s="485">
        <f>Q27-Q28-Q29</f>
        <v>2050.4031382366306</v>
      </c>
      <c r="R30" s="275">
        <f>S30-Q30</f>
        <v>0</v>
      </c>
      <c r="S30" s="276">
        <f t="shared" ref="S30:T30" si="21">S27-S28-S29</f>
        <v>2050.4031382366306</v>
      </c>
      <c r="T30" s="268">
        <f t="shared" si="21"/>
        <v>2307.2572955221717</v>
      </c>
      <c r="U30" s="485">
        <f>U27-U28-U29</f>
        <v>2307.2572999709182</v>
      </c>
      <c r="V30" s="275">
        <f>W30-U30</f>
        <v>0</v>
      </c>
      <c r="W30" s="276">
        <f t="shared" ref="W30" si="22">W27-W28-W29</f>
        <v>2307.2572999709182</v>
      </c>
    </row>
    <row r="31" spans="2:23">
      <c r="B31" s="100"/>
      <c r="C31" s="19"/>
      <c r="D31" s="320"/>
      <c r="E31" s="508"/>
      <c r="F31" s="17"/>
      <c r="G31" s="199"/>
      <c r="H31" s="320"/>
      <c r="I31" s="508"/>
      <c r="J31" s="17"/>
      <c r="K31" s="199"/>
      <c r="L31" s="320"/>
      <c r="M31" s="508"/>
      <c r="N31" s="17"/>
      <c r="O31" s="199"/>
      <c r="P31" s="320"/>
      <c r="Q31" s="508"/>
      <c r="R31" s="17"/>
      <c r="S31" s="199"/>
      <c r="T31" s="320"/>
      <c r="U31" s="508"/>
      <c r="V31" s="17"/>
      <c r="W31" s="199"/>
    </row>
    <row r="32" spans="2:23" ht="16.5" thickBot="1">
      <c r="B32" s="101" t="s">
        <v>45</v>
      </c>
      <c r="C32" s="19"/>
      <c r="D32" s="319"/>
      <c r="E32" s="17"/>
      <c r="F32" s="17"/>
      <c r="G32" s="18"/>
      <c r="H32" s="319"/>
      <c r="I32" s="17"/>
      <c r="J32" s="17"/>
      <c r="K32" s="18"/>
      <c r="L32" s="319"/>
      <c r="M32" s="17"/>
      <c r="N32" s="17"/>
      <c r="O32" s="18"/>
      <c r="P32" s="319"/>
      <c r="Q32" s="17"/>
      <c r="R32" s="17"/>
      <c r="S32" s="18"/>
      <c r="T32" s="319"/>
      <c r="U32" s="17"/>
      <c r="V32" s="17"/>
      <c r="W32" s="18"/>
    </row>
    <row r="33" spans="2:23" ht="15.75" thickBot="1">
      <c r="B33" s="72">
        <v>11</v>
      </c>
      <c r="C33" s="64" t="s">
        <v>63</v>
      </c>
      <c r="D33" s="323">
        <f>D22*'4. OEB_Adjustment_Input_Sheet'!E23</f>
        <v>39.62314574752763</v>
      </c>
      <c r="E33" s="509">
        <f>E22*'4. OEB_Adjustment_Input_Sheet'!F23</f>
        <v>25.937831787817665</v>
      </c>
      <c r="F33" s="207">
        <f>G33-E33</f>
        <v>0</v>
      </c>
      <c r="G33" s="208">
        <f>G22*'4. OEB_Adjustment_Input_Sheet'!H23</f>
        <v>25.937831787817665</v>
      </c>
      <c r="H33" s="323">
        <f>H22*'4. OEB_Adjustment_Input_Sheet'!I23</f>
        <v>37.054227489943834</v>
      </c>
      <c r="I33" s="509">
        <f>I22*'4. OEB_Adjustment_Input_Sheet'!J23</f>
        <v>22.112877687817665</v>
      </c>
      <c r="J33" s="207">
        <f>K33-I33</f>
        <v>0</v>
      </c>
      <c r="K33" s="208">
        <f>K22*'4. OEB_Adjustment_Input_Sheet'!L23</f>
        <v>22.112877687817665</v>
      </c>
      <c r="L33" s="323">
        <f>L22*'4. OEB_Adjustment_Input_Sheet'!M23</f>
        <v>34.485309232360031</v>
      </c>
      <c r="M33" s="509">
        <f>M22*'4. OEB_Adjustment_Input_Sheet'!N23</f>
        <v>18.287923587817666</v>
      </c>
      <c r="N33" s="207">
        <f>O33-M33</f>
        <v>0</v>
      </c>
      <c r="O33" s="208">
        <f>O22*'4. OEB_Adjustment_Input_Sheet'!P23</f>
        <v>18.287923587817666</v>
      </c>
      <c r="P33" s="323">
        <f>P22*'4. OEB_Adjustment_Input_Sheet'!Q23</f>
        <v>31.916390974776235</v>
      </c>
      <c r="Q33" s="509">
        <f>Q22*'4. OEB_Adjustment_Input_Sheet'!R23</f>
        <v>14.462969487817665</v>
      </c>
      <c r="R33" s="207">
        <f>S33-Q33</f>
        <v>0</v>
      </c>
      <c r="S33" s="208">
        <f>S22*'4. OEB_Adjustment_Input_Sheet'!T23</f>
        <v>14.462969487817665</v>
      </c>
      <c r="T33" s="323">
        <f>T22*'4. OEB_Adjustment_Input_Sheet'!U23</f>
        <v>30.154058142839283</v>
      </c>
      <c r="U33" s="509">
        <f>U22*'4. OEB_Adjustment_Input_Sheet'!V23</f>
        <v>12.354539262817665</v>
      </c>
      <c r="V33" s="207">
        <f>W33-U33</f>
        <v>0</v>
      </c>
      <c r="W33" s="208">
        <f>W22*'4. OEB_Adjustment_Input_Sheet'!X23</f>
        <v>12.354539262817665</v>
      </c>
    </row>
    <row r="34" spans="2:23" ht="15.75" thickBot="1">
      <c r="B34" s="48"/>
      <c r="C34" s="23"/>
      <c r="D34" s="318"/>
      <c r="E34" s="26"/>
      <c r="F34" s="17"/>
      <c r="G34" s="18"/>
      <c r="H34" s="318"/>
      <c r="I34" s="26"/>
      <c r="J34" s="17"/>
      <c r="K34" s="18"/>
      <c r="L34" s="318"/>
      <c r="M34" s="26"/>
      <c r="N34" s="17"/>
      <c r="O34" s="18"/>
      <c r="P34" s="318"/>
      <c r="Q34" s="26"/>
      <c r="R34" s="17"/>
      <c r="S34" s="18"/>
      <c r="T34" s="318"/>
      <c r="U34" s="26"/>
      <c r="V34" s="17"/>
      <c r="W34" s="18"/>
    </row>
    <row r="35" spans="2:23" ht="16.5" thickBot="1">
      <c r="B35" s="72">
        <v>12</v>
      </c>
      <c r="C35" s="16" t="s">
        <v>27</v>
      </c>
      <c r="D35" s="202">
        <f>D25*'4. OEB_Adjustment_Input_Sheet'!E22</f>
        <v>150.60076503535211</v>
      </c>
      <c r="E35" s="507">
        <f>E25*'4. OEB_Adjustment_Input_Sheet'!F22</f>
        <v>143.88190657095268</v>
      </c>
      <c r="F35" s="204">
        <f>G35-E35</f>
        <v>0</v>
      </c>
      <c r="G35" s="205">
        <f>G25*'4. OEB_Adjustment_Input_Sheet'!H22</f>
        <v>143.88190657095268</v>
      </c>
      <c r="H35" s="202">
        <f>H25*'4. OEB_Adjustment_Input_Sheet'!I22</f>
        <v>158.234786073176</v>
      </c>
      <c r="I35" s="507">
        <f>I25*'4. OEB_Adjustment_Input_Sheet'!J22</f>
        <v>151.17534560382475</v>
      </c>
      <c r="J35" s="204">
        <f>K35-I35</f>
        <v>0</v>
      </c>
      <c r="K35" s="205">
        <f>K25*'4. OEB_Adjustment_Input_Sheet'!L22</f>
        <v>151.17534560382475</v>
      </c>
      <c r="L35" s="202">
        <f>L25*'4. OEB_Adjustment_Input_Sheet'!M22</f>
        <v>155.34859386543647</v>
      </c>
      <c r="M35" s="507">
        <f>M25*'4. OEB_Adjustment_Input_Sheet'!N22</f>
        <v>148.4179171398473</v>
      </c>
      <c r="N35" s="204">
        <f>O35-M35</f>
        <v>0</v>
      </c>
      <c r="O35" s="205">
        <f>O25*'4. OEB_Adjustment_Input_Sheet'!P22</f>
        <v>148.4179171398473</v>
      </c>
      <c r="P35" s="202">
        <f>P25*'4. OEB_Adjustment_Input_Sheet'!Q22</f>
        <v>337.46285139088184</v>
      </c>
      <c r="Q35" s="507">
        <f>Q25*'4. OEB_Adjustment_Input_Sheet'!R22</f>
        <v>322.4073818921226</v>
      </c>
      <c r="R35" s="204">
        <f>S35-Q35</f>
        <v>0</v>
      </c>
      <c r="S35" s="205">
        <f>S25*'4. OEB_Adjustment_Input_Sheet'!T22</f>
        <v>322.4073818921226</v>
      </c>
      <c r="T35" s="202">
        <f>T25*'4. OEB_Adjustment_Input_Sheet'!U22</f>
        <v>358.40412575748729</v>
      </c>
      <c r="U35" s="507">
        <f>U25*'4. OEB_Adjustment_Input_Sheet'!V22</f>
        <v>342.41438830548458</v>
      </c>
      <c r="V35" s="204">
        <f>W35-U35</f>
        <v>0</v>
      </c>
      <c r="W35" s="205">
        <f>W25*'4. OEB_Adjustment_Input_Sheet'!X22</f>
        <v>342.41438830548458</v>
      </c>
    </row>
    <row r="36" spans="2:23" ht="15.75" thickBot="1">
      <c r="B36" s="48"/>
      <c r="C36" s="23"/>
      <c r="D36" s="319"/>
      <c r="E36" s="17"/>
      <c r="F36" s="17"/>
      <c r="G36" s="18"/>
      <c r="H36" s="319"/>
      <c r="I36" s="17"/>
      <c r="J36" s="17"/>
      <c r="K36" s="18"/>
      <c r="L36" s="319"/>
      <c r="M36" s="17"/>
      <c r="N36" s="17"/>
      <c r="O36" s="18"/>
      <c r="P36" s="319"/>
      <c r="Q36" s="17"/>
      <c r="R36" s="17"/>
      <c r="S36" s="18"/>
      <c r="T36" s="319"/>
      <c r="U36" s="17"/>
      <c r="V36" s="17"/>
      <c r="W36" s="18"/>
    </row>
    <row r="37" spans="2:23">
      <c r="B37" s="72">
        <v>13</v>
      </c>
      <c r="C37" s="19" t="s">
        <v>29</v>
      </c>
      <c r="D37" s="182">
        <f>D29*'4. OEB_Adjustment_Input_Sheet'!E20</f>
        <v>43.459649443115069</v>
      </c>
      <c r="E37" s="209">
        <f>E29*'4. OEB_Adjustment_Input_Sheet'!F20</f>
        <v>43.459649586964346</v>
      </c>
      <c r="F37" s="195">
        <f>G37-E37</f>
        <v>0</v>
      </c>
      <c r="G37" s="183">
        <f>G29*'4. OEB_Adjustment_Input_Sheet'!H20</f>
        <v>43.459649586964346</v>
      </c>
      <c r="H37" s="182">
        <f>H29*'4. OEB_Adjustment_Input_Sheet'!I20</f>
        <v>46.564823236562333</v>
      </c>
      <c r="I37" s="209">
        <f>I29*'4. OEB_Adjustment_Input_Sheet'!J20</f>
        <v>46.564823336367773</v>
      </c>
      <c r="J37" s="195">
        <f>K37-I37</f>
        <v>0</v>
      </c>
      <c r="K37" s="183">
        <f>K29*'4. OEB_Adjustment_Input_Sheet'!L20</f>
        <v>46.564823336367773</v>
      </c>
      <c r="L37" s="182">
        <f>L29*'4. OEB_Adjustment_Input_Sheet'!M20</f>
        <v>49.835336845874295</v>
      </c>
      <c r="M37" s="209">
        <f>M29*'4. OEB_Adjustment_Input_Sheet'!N20</f>
        <v>49.835336955282976</v>
      </c>
      <c r="N37" s="195">
        <f>O37-M37</f>
        <v>0</v>
      </c>
      <c r="O37" s="183">
        <f>O29*'4. OEB_Adjustment_Input_Sheet'!P20</f>
        <v>49.835336955282976</v>
      </c>
      <c r="P37" s="182">
        <f>P29*'4. OEB_Adjustment_Input_Sheet'!Q20</f>
        <v>78.758910773985747</v>
      </c>
      <c r="Q37" s="209">
        <f>Q29*'4. OEB_Adjustment_Input_Sheet'!R20</f>
        <v>78.758910832507794</v>
      </c>
      <c r="R37" s="195">
        <f>S37-Q37</f>
        <v>0</v>
      </c>
      <c r="S37" s="183">
        <f>S29*'4. OEB_Adjustment_Input_Sheet'!T20</f>
        <v>78.758910832507794</v>
      </c>
      <c r="T37" s="182">
        <f>T29*'4. OEB_Adjustment_Input_Sheet'!U20</f>
        <v>77.629592374417797</v>
      </c>
      <c r="U37" s="209">
        <f>U29*'4. OEB_Adjustment_Input_Sheet'!V20</f>
        <v>77.629592427451954</v>
      </c>
      <c r="V37" s="195">
        <f>W37-U37</f>
        <v>0</v>
      </c>
      <c r="W37" s="183">
        <f>W29*'4. OEB_Adjustment_Input_Sheet'!X20</f>
        <v>77.629592427451954</v>
      </c>
    </row>
    <row r="38" spans="2:23" ht="15.75" thickBot="1">
      <c r="B38" s="73">
        <v>14</v>
      </c>
      <c r="C38" s="29" t="s">
        <v>41</v>
      </c>
      <c r="D38" s="321">
        <f>D30*'4. OEB_Adjustment_Input_Sheet'!E21</f>
        <v>39.312099878861723</v>
      </c>
      <c r="E38" s="264">
        <f>E30*'4. OEB_Adjustment_Input_Sheet'!F21</f>
        <v>39.312100008982824</v>
      </c>
      <c r="F38" s="206">
        <f>G38-E38</f>
        <v>0</v>
      </c>
      <c r="G38" s="194">
        <f>G30*'4. OEB_Adjustment_Input_Sheet'!H21</f>
        <v>39.312100008982824</v>
      </c>
      <c r="H38" s="321">
        <f>H30*'4. OEB_Adjustment_Input_Sheet'!I21</f>
        <v>35.301851550494213</v>
      </c>
      <c r="I38" s="264">
        <f>I30*'4. OEB_Adjustment_Input_Sheet'!J21</f>
        <v>35.301851709138887</v>
      </c>
      <c r="J38" s="206">
        <f>K38-I38</f>
        <v>0</v>
      </c>
      <c r="K38" s="194">
        <f>K30*'4. OEB_Adjustment_Input_Sheet'!L21</f>
        <v>35.301851709138887</v>
      </c>
      <c r="L38" s="321">
        <f>L30*'4. OEB_Adjustment_Input_Sheet'!M21</f>
        <v>29.191920124488671</v>
      </c>
      <c r="M38" s="264">
        <f>M30*'4. OEB_Adjustment_Input_Sheet'!N21</f>
        <v>29.19192026919837</v>
      </c>
      <c r="N38" s="206">
        <f>O38-M38</f>
        <v>0</v>
      </c>
      <c r="O38" s="194">
        <f>O30*'4. OEB_Adjustment_Input_Sheet'!P21</f>
        <v>29.19192026919837</v>
      </c>
      <c r="P38" s="321">
        <f>P30*'4. OEB_Adjustment_Input_Sheet'!Q21</f>
        <v>92.114295198043166</v>
      </c>
      <c r="Q38" s="264">
        <f>Q30*'4. OEB_Adjustment_Input_Sheet'!R21</f>
        <v>92.114295392532924</v>
      </c>
      <c r="R38" s="206">
        <f>S38-Q38</f>
        <v>0</v>
      </c>
      <c r="S38" s="194">
        <f>S30*'4. OEB_Adjustment_Input_Sheet'!T21</f>
        <v>92.114295392532924</v>
      </c>
      <c r="T38" s="321">
        <f>T30*'4. OEB_Adjustment_Input_Sheet'!U21</f>
        <v>103.35345282889793</v>
      </c>
      <c r="U38" s="264">
        <f>U30*'4. OEB_Adjustment_Input_Sheet'!V21</f>
        <v>103.35345302817926</v>
      </c>
      <c r="V38" s="206">
        <f>W38-U38</f>
        <v>0</v>
      </c>
      <c r="W38" s="194">
        <f>W30*'4. OEB_Adjustment_Input_Sheet'!X21</f>
        <v>103.35345302817926</v>
      </c>
    </row>
    <row r="39" spans="2:23">
      <c r="B39" s="81"/>
      <c r="C39" s="19"/>
      <c r="D39" s="97"/>
      <c r="E39" s="87"/>
      <c r="F39" s="93"/>
      <c r="G39" s="93"/>
      <c r="H39" s="97"/>
      <c r="I39" s="87"/>
      <c r="J39" s="93"/>
      <c r="K39" s="93"/>
      <c r="L39" s="97"/>
      <c r="M39" s="87"/>
      <c r="N39" s="93"/>
      <c r="O39" s="93"/>
      <c r="P39" s="97"/>
      <c r="Q39" s="87"/>
      <c r="R39" s="93"/>
      <c r="S39" s="93"/>
      <c r="T39" s="97"/>
      <c r="U39" s="87"/>
      <c r="V39" s="93"/>
      <c r="W39" s="93"/>
    </row>
    <row r="40" spans="2:23">
      <c r="B40" s="475" t="s">
        <v>231</v>
      </c>
    </row>
    <row r="41" spans="2:23"/>
    <row r="42" spans="2:23"/>
    <row r="43" spans="2:23"/>
    <row r="44" spans="2:23"/>
    <row r="45" spans="2:23"/>
    <row r="46" spans="2:23"/>
    <row r="47" spans="2:23"/>
    <row r="48" spans="2:2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mergeCells count="14">
    <mergeCell ref="D15:W15"/>
    <mergeCell ref="T7:W7"/>
    <mergeCell ref="T16:W16"/>
    <mergeCell ref="B5:K5"/>
    <mergeCell ref="D7:G7"/>
    <mergeCell ref="H7:K7"/>
    <mergeCell ref="D6:G6"/>
    <mergeCell ref="H6:W6"/>
    <mergeCell ref="P7:S7"/>
    <mergeCell ref="P16:S16"/>
    <mergeCell ref="L7:O7"/>
    <mergeCell ref="L16:O16"/>
    <mergeCell ref="D16:G16"/>
    <mergeCell ref="H16:K16"/>
  </mergeCells>
  <pageMargins left="1" right="1" top="1" bottom="1" header="0.5" footer="0.5"/>
  <pageSetup paperSize="17" scale="42" fitToHeight="4" orientation="landscape" r:id="rId1"/>
  <headerFooter>
    <oddHeader>&amp;COPG Rate Base and Cost of Capital</oddHeader>
  </headerFooter>
  <colBreaks count="1" manualBreakCount="1">
    <brk id="23" min="4" max="1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P99"/>
  <sheetViews>
    <sheetView showGridLines="0" zoomScale="75" zoomScaleNormal="75" zoomScaleSheetLayoutView="40" workbookViewId="0">
      <selection activeCell="J1" sqref="J1:J4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23" width="21" customWidth="1"/>
    <col min="24" max="24" width="8.7109375" customWidth="1"/>
    <col min="25" max="42" width="0" hidden="1" customWidth="1"/>
    <col min="43" max="16384" width="9.140625" hidden="1"/>
  </cols>
  <sheetData>
    <row r="1" spans="1:26" ht="15">
      <c r="J1" s="497" t="s">
        <v>245</v>
      </c>
    </row>
    <row r="2" spans="1:26" ht="15">
      <c r="J2" s="497" t="s">
        <v>187</v>
      </c>
    </row>
    <row r="3" spans="1:26" ht="15">
      <c r="J3" s="497" t="s">
        <v>242</v>
      </c>
    </row>
    <row r="4" spans="1:26" ht="15.75" thickBot="1">
      <c r="J4" s="497" t="s">
        <v>243</v>
      </c>
    </row>
    <row r="5" spans="1:26" ht="18.75" thickBot="1">
      <c r="A5" s="50"/>
      <c r="B5" s="608" t="s">
        <v>93</v>
      </c>
      <c r="C5" s="608"/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8"/>
      <c r="W5" s="608"/>
      <c r="X5" s="281"/>
      <c r="Y5" s="75"/>
      <c r="Z5" s="75"/>
    </row>
    <row r="6" spans="1:26" ht="15.75" customHeight="1" thickBot="1">
      <c r="A6" s="50"/>
      <c r="B6" s="29"/>
      <c r="C6" s="29"/>
      <c r="D6" s="600" t="s">
        <v>144</v>
      </c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  <c r="V6" s="601"/>
      <c r="W6" s="602"/>
    </row>
    <row r="7" spans="1:26" ht="15.75">
      <c r="B7" s="71"/>
      <c r="C7" s="69"/>
      <c r="D7" s="609">
        <v>2017</v>
      </c>
      <c r="E7" s="598"/>
      <c r="F7" s="598"/>
      <c r="G7" s="599"/>
      <c r="H7" s="609">
        <v>2018</v>
      </c>
      <c r="I7" s="598"/>
      <c r="J7" s="598"/>
      <c r="K7" s="599"/>
      <c r="L7" s="609">
        <v>2019</v>
      </c>
      <c r="M7" s="598"/>
      <c r="N7" s="598"/>
      <c r="O7" s="599"/>
      <c r="P7" s="609">
        <v>2020</v>
      </c>
      <c r="Q7" s="598"/>
      <c r="R7" s="598"/>
      <c r="S7" s="599"/>
      <c r="T7" s="609">
        <v>2021</v>
      </c>
      <c r="U7" s="598"/>
      <c r="V7" s="598"/>
      <c r="W7" s="599"/>
    </row>
    <row r="8" spans="1:26" ht="15.75">
      <c r="B8" s="66" t="s">
        <v>2</v>
      </c>
      <c r="C8" s="70"/>
      <c r="D8" s="314" t="s">
        <v>135</v>
      </c>
      <c r="E8" s="486" t="s">
        <v>240</v>
      </c>
      <c r="F8" s="265" t="s">
        <v>21</v>
      </c>
      <c r="G8" s="10" t="s">
        <v>21</v>
      </c>
      <c r="H8" s="314" t="s">
        <v>135</v>
      </c>
      <c r="I8" s="305" t="s">
        <v>240</v>
      </c>
      <c r="J8" s="265" t="s">
        <v>21</v>
      </c>
      <c r="K8" s="10" t="s">
        <v>21</v>
      </c>
      <c r="L8" s="314" t="s">
        <v>135</v>
      </c>
      <c r="M8" s="305" t="s">
        <v>240</v>
      </c>
      <c r="N8" s="265" t="s">
        <v>21</v>
      </c>
      <c r="O8" s="10" t="s">
        <v>21</v>
      </c>
      <c r="P8" s="314" t="s">
        <v>135</v>
      </c>
      <c r="Q8" s="305" t="s">
        <v>240</v>
      </c>
      <c r="R8" s="265" t="s">
        <v>21</v>
      </c>
      <c r="S8" s="10" t="s">
        <v>21</v>
      </c>
      <c r="T8" s="314" t="s">
        <v>135</v>
      </c>
      <c r="U8" s="305" t="s">
        <v>240</v>
      </c>
      <c r="V8" s="265" t="s">
        <v>21</v>
      </c>
      <c r="W8" s="10" t="s">
        <v>21</v>
      </c>
    </row>
    <row r="9" spans="1:26" ht="16.5" thickBot="1">
      <c r="B9" s="38" t="s">
        <v>3</v>
      </c>
      <c r="C9" s="37" t="s">
        <v>1</v>
      </c>
      <c r="D9" s="397">
        <v>42517</v>
      </c>
      <c r="E9" s="396">
        <v>42723</v>
      </c>
      <c r="F9" s="266" t="s">
        <v>15</v>
      </c>
      <c r="G9" s="12" t="s">
        <v>12</v>
      </c>
      <c r="H9" s="397">
        <v>42517</v>
      </c>
      <c r="I9" s="396">
        <v>42723</v>
      </c>
      <c r="J9" s="266" t="s">
        <v>15</v>
      </c>
      <c r="K9" s="12" t="s">
        <v>12</v>
      </c>
      <c r="L9" s="397">
        <v>42517</v>
      </c>
      <c r="M9" s="396">
        <v>42723</v>
      </c>
      <c r="N9" s="266" t="s">
        <v>15</v>
      </c>
      <c r="O9" s="12" t="s">
        <v>12</v>
      </c>
      <c r="P9" s="397">
        <v>42517</v>
      </c>
      <c r="Q9" s="396">
        <v>42723</v>
      </c>
      <c r="R9" s="266" t="s">
        <v>15</v>
      </c>
      <c r="S9" s="12" t="s">
        <v>12</v>
      </c>
      <c r="T9" s="397">
        <v>42517</v>
      </c>
      <c r="U9" s="396">
        <v>42723</v>
      </c>
      <c r="V9" s="266" t="s">
        <v>15</v>
      </c>
      <c r="W9" s="12" t="s">
        <v>12</v>
      </c>
    </row>
    <row r="10" spans="1:26" ht="15.75">
      <c r="B10" s="13"/>
      <c r="C10" s="14"/>
      <c r="D10" s="512" t="s">
        <v>4</v>
      </c>
      <c r="E10" s="484" t="s">
        <v>5</v>
      </c>
      <c r="F10" s="513" t="s">
        <v>6</v>
      </c>
      <c r="G10" s="514" t="s">
        <v>7</v>
      </c>
      <c r="H10" s="260" t="s">
        <v>8</v>
      </c>
      <c r="I10" s="260" t="s">
        <v>9</v>
      </c>
      <c r="J10" s="261" t="s">
        <v>11</v>
      </c>
      <c r="K10" s="262" t="s">
        <v>13</v>
      </c>
      <c r="L10" s="260" t="s">
        <v>14</v>
      </c>
      <c r="M10" s="260" t="s">
        <v>136</v>
      </c>
      <c r="N10" s="261" t="s">
        <v>137</v>
      </c>
      <c r="O10" s="262" t="s">
        <v>138</v>
      </c>
      <c r="P10" s="260" t="s">
        <v>140</v>
      </c>
      <c r="Q10" s="260" t="s">
        <v>141</v>
      </c>
      <c r="R10" s="261" t="s">
        <v>142</v>
      </c>
      <c r="S10" s="262" t="s">
        <v>234</v>
      </c>
      <c r="T10" s="260" t="s">
        <v>235</v>
      </c>
      <c r="U10" s="260" t="s">
        <v>236</v>
      </c>
      <c r="V10" s="261" t="s">
        <v>237</v>
      </c>
      <c r="W10" s="262" t="s">
        <v>238</v>
      </c>
    </row>
    <row r="11" spans="1:26" ht="16.5" thickBot="1">
      <c r="B11" s="20" t="s">
        <v>66</v>
      </c>
      <c r="C11" s="19"/>
      <c r="D11" s="574"/>
      <c r="E11" s="29"/>
      <c r="F11" s="568"/>
      <c r="G11" s="569"/>
      <c r="H11" s="50"/>
      <c r="I11" s="50"/>
      <c r="J11" s="50"/>
      <c r="K11" s="83"/>
      <c r="L11" s="50"/>
      <c r="M11" s="50"/>
      <c r="N11" s="50"/>
      <c r="O11" s="83"/>
      <c r="P11" s="50"/>
      <c r="Q11" s="50"/>
      <c r="R11" s="50"/>
      <c r="S11" s="83"/>
      <c r="T11" s="50"/>
      <c r="U11" s="50"/>
      <c r="V11" s="50"/>
      <c r="W11" s="83"/>
    </row>
    <row r="12" spans="1:26" ht="15">
      <c r="B12" s="46">
        <v>1</v>
      </c>
      <c r="C12" s="64" t="s">
        <v>71</v>
      </c>
      <c r="D12" s="274">
        <f>'4. OEB_Adjustment_Input_Sheet'!E63</f>
        <v>0.15</v>
      </c>
      <c r="E12" s="498">
        <f>'4. OEB_Adjustment_Input_Sheet'!F63</f>
        <v>0.15</v>
      </c>
      <c r="F12" s="144">
        <f>G12-E12</f>
        <v>0</v>
      </c>
      <c r="G12" s="364">
        <f>'4. OEB_Adjustment_Input_Sheet'!H63</f>
        <v>0.15</v>
      </c>
      <c r="H12" s="274">
        <f>'4. OEB_Adjustment_Input_Sheet'!I63</f>
        <v>0.15</v>
      </c>
      <c r="I12" s="498">
        <f>'4. OEB_Adjustment_Input_Sheet'!J63</f>
        <v>0.15</v>
      </c>
      <c r="J12" s="144">
        <f>K12-I12</f>
        <v>0</v>
      </c>
      <c r="K12" s="364">
        <f>'4. OEB_Adjustment_Input_Sheet'!L63</f>
        <v>0.15</v>
      </c>
      <c r="L12" s="274">
        <f>'4. OEB_Adjustment_Input_Sheet'!M63</f>
        <v>0.15</v>
      </c>
      <c r="M12" s="498">
        <f>'4. OEB_Adjustment_Input_Sheet'!N63</f>
        <v>0.15</v>
      </c>
      <c r="N12" s="144">
        <f>O12-M12</f>
        <v>0</v>
      </c>
      <c r="O12" s="364">
        <f>'4. OEB_Adjustment_Input_Sheet'!P63</f>
        <v>0.15</v>
      </c>
      <c r="P12" s="274">
        <f>'4. OEB_Adjustment_Input_Sheet'!Q63</f>
        <v>0.15</v>
      </c>
      <c r="Q12" s="498">
        <f>'4. OEB_Adjustment_Input_Sheet'!R63</f>
        <v>0.15</v>
      </c>
      <c r="R12" s="144">
        <f>S12-Q12</f>
        <v>0</v>
      </c>
      <c r="S12" s="364">
        <f>'4. OEB_Adjustment_Input_Sheet'!T63</f>
        <v>0.15</v>
      </c>
      <c r="T12" s="274">
        <f>'4. OEB_Adjustment_Input_Sheet'!U63</f>
        <v>0.15</v>
      </c>
      <c r="U12" s="498">
        <f>'4. OEB_Adjustment_Input_Sheet'!V63</f>
        <v>0.15</v>
      </c>
      <c r="V12" s="144">
        <f>W12-U12</f>
        <v>0</v>
      </c>
      <c r="W12" s="364">
        <f>'4. OEB_Adjustment_Input_Sheet'!X63</f>
        <v>0.15</v>
      </c>
    </row>
    <row r="13" spans="1:26" ht="15.75" thickBot="1">
      <c r="B13" s="46">
        <v>2</v>
      </c>
      <c r="C13" s="64" t="s">
        <v>72</v>
      </c>
      <c r="D13" s="468">
        <f>'4. OEB_Adjustment_Input_Sheet'!E64</f>
        <v>0.1</v>
      </c>
      <c r="E13" s="491">
        <f>'4. OEB_Adjustment_Input_Sheet'!F64</f>
        <v>0.1</v>
      </c>
      <c r="F13" s="145">
        <f>G13-E13</f>
        <v>0</v>
      </c>
      <c r="G13" s="469">
        <f>'4. OEB_Adjustment_Input_Sheet'!H64</f>
        <v>0.1</v>
      </c>
      <c r="H13" s="468">
        <f>'4. OEB_Adjustment_Input_Sheet'!I64</f>
        <v>0.1</v>
      </c>
      <c r="I13" s="491">
        <f>'4. OEB_Adjustment_Input_Sheet'!J64</f>
        <v>0.1</v>
      </c>
      <c r="J13" s="145">
        <f>K13-I13</f>
        <v>0</v>
      </c>
      <c r="K13" s="469">
        <f>'4. OEB_Adjustment_Input_Sheet'!L64</f>
        <v>0.1</v>
      </c>
      <c r="L13" s="468">
        <f>'4. OEB_Adjustment_Input_Sheet'!M64</f>
        <v>0.1</v>
      </c>
      <c r="M13" s="491">
        <f>'4. OEB_Adjustment_Input_Sheet'!N64</f>
        <v>0.1</v>
      </c>
      <c r="N13" s="145">
        <f>O13-M13</f>
        <v>0</v>
      </c>
      <c r="O13" s="469">
        <f>'4. OEB_Adjustment_Input_Sheet'!P64</f>
        <v>0.1</v>
      </c>
      <c r="P13" s="468">
        <f>'4. OEB_Adjustment_Input_Sheet'!Q64</f>
        <v>0.1</v>
      </c>
      <c r="Q13" s="491">
        <f>'4. OEB_Adjustment_Input_Sheet'!R64</f>
        <v>0.1</v>
      </c>
      <c r="R13" s="145">
        <f>S13-Q13</f>
        <v>0</v>
      </c>
      <c r="S13" s="469">
        <f>'4. OEB_Adjustment_Input_Sheet'!T64</f>
        <v>0.1</v>
      </c>
      <c r="T13" s="468">
        <f>'4. OEB_Adjustment_Input_Sheet'!U64</f>
        <v>0.1</v>
      </c>
      <c r="U13" s="491">
        <f>'4. OEB_Adjustment_Input_Sheet'!V64</f>
        <v>0.1</v>
      </c>
      <c r="V13" s="145">
        <f>W13-U13</f>
        <v>0</v>
      </c>
      <c r="W13" s="469">
        <f>'4. OEB_Adjustment_Input_Sheet'!X64</f>
        <v>0.1</v>
      </c>
    </row>
    <row r="14" spans="1:26" ht="16.5" thickBot="1">
      <c r="B14" s="46">
        <v>3</v>
      </c>
      <c r="C14" s="16" t="s">
        <v>69</v>
      </c>
      <c r="D14" s="60">
        <f t="shared" ref="D14" si="0">SUM(D12:D13)</f>
        <v>0.25</v>
      </c>
      <c r="E14" s="58">
        <f>SUM(E12:E13)</f>
        <v>0.25</v>
      </c>
      <c r="F14" s="145">
        <f>G14-E14</f>
        <v>0</v>
      </c>
      <c r="G14" s="59">
        <f>SUM(G12:G13)</f>
        <v>0.25</v>
      </c>
      <c r="H14" s="60">
        <f t="shared" ref="H14" si="1">SUM(H12:H13)</f>
        <v>0.25</v>
      </c>
      <c r="I14" s="58">
        <f>SUM(I12:I13)</f>
        <v>0.25</v>
      </c>
      <c r="J14" s="145">
        <f>K14-I14</f>
        <v>0</v>
      </c>
      <c r="K14" s="59">
        <f>SUM(K12:K13)</f>
        <v>0.25</v>
      </c>
      <c r="L14" s="60">
        <f t="shared" ref="L14" si="2">SUM(L12:L13)</f>
        <v>0.25</v>
      </c>
      <c r="M14" s="58">
        <f>SUM(M12:M13)</f>
        <v>0.25</v>
      </c>
      <c r="N14" s="145">
        <f>O14-M14</f>
        <v>0</v>
      </c>
      <c r="O14" s="59">
        <f>SUM(O12:O13)</f>
        <v>0.25</v>
      </c>
      <c r="P14" s="60">
        <f t="shared" ref="P14" si="3">SUM(P12:P13)</f>
        <v>0.25</v>
      </c>
      <c r="Q14" s="58">
        <f>SUM(Q12:Q13)</f>
        <v>0.25</v>
      </c>
      <c r="R14" s="145">
        <f>S14-Q14</f>
        <v>0</v>
      </c>
      <c r="S14" s="59">
        <f>SUM(S12:S13)</f>
        <v>0.25</v>
      </c>
      <c r="T14" s="60">
        <f t="shared" ref="T14" si="4">SUM(T12:T13)</f>
        <v>0.25</v>
      </c>
      <c r="U14" s="58">
        <f>SUM(U12:U13)</f>
        <v>0.25</v>
      </c>
      <c r="V14" s="145">
        <f>W14-U14</f>
        <v>0</v>
      </c>
      <c r="W14" s="59">
        <f>SUM(W12:W13)</f>
        <v>0.25</v>
      </c>
    </row>
    <row r="15" spans="1:26" ht="18">
      <c r="B15" s="15"/>
      <c r="C15" s="279"/>
      <c r="D15" s="175"/>
      <c r="E15" s="365"/>
      <c r="F15" s="365"/>
      <c r="G15" s="366"/>
      <c r="H15" s="175"/>
      <c r="I15" s="365"/>
      <c r="J15" s="365"/>
      <c r="K15" s="366"/>
      <c r="L15" s="175"/>
      <c r="M15" s="365"/>
      <c r="N15" s="365"/>
      <c r="O15" s="366"/>
      <c r="P15" s="175"/>
      <c r="Q15" s="365"/>
      <c r="R15" s="365"/>
      <c r="S15" s="366"/>
      <c r="T15" s="175"/>
      <c r="U15" s="365"/>
      <c r="V15" s="365"/>
      <c r="W15" s="366"/>
    </row>
    <row r="16" spans="1:26" ht="16.5" thickBot="1">
      <c r="B16" s="20" t="s">
        <v>107</v>
      </c>
      <c r="C16" s="19"/>
      <c r="D16" s="175"/>
      <c r="E16" s="365"/>
      <c r="F16" s="365"/>
      <c r="G16" s="366"/>
      <c r="H16" s="175"/>
      <c r="I16" s="365"/>
      <c r="J16" s="365"/>
      <c r="K16" s="366"/>
      <c r="L16" s="175"/>
      <c r="M16" s="365"/>
      <c r="N16" s="365"/>
      <c r="O16" s="366"/>
      <c r="P16" s="175"/>
      <c r="Q16" s="365"/>
      <c r="R16" s="365"/>
      <c r="S16" s="366"/>
      <c r="T16" s="175"/>
      <c r="U16" s="365"/>
      <c r="V16" s="365"/>
      <c r="W16" s="366"/>
    </row>
    <row r="17" spans="2:27" ht="15">
      <c r="B17" s="46">
        <v>4</v>
      </c>
      <c r="C17" s="135" t="s">
        <v>70</v>
      </c>
      <c r="D17" s="240">
        <f t="shared" ref="D17" si="5">D33</f>
        <v>198.34226995832432</v>
      </c>
      <c r="E17" s="283">
        <f>E33</f>
        <v>171.21914250648214</v>
      </c>
      <c r="F17" s="367">
        <f>G17-E17</f>
        <v>0</v>
      </c>
      <c r="G17" s="241">
        <f>G33</f>
        <v>171.21914250648214</v>
      </c>
      <c r="H17" s="240">
        <f t="shared" ref="H17" si="6">H33</f>
        <v>214.16674869202319</v>
      </c>
      <c r="I17" s="283">
        <f>I33</f>
        <v>152.5298627676174</v>
      </c>
      <c r="J17" s="367">
        <f>K17-I17</f>
        <v>0</v>
      </c>
      <c r="K17" s="241">
        <f>K33</f>
        <v>152.5298627676174</v>
      </c>
      <c r="L17" s="240">
        <f t="shared" ref="L17" si="7">L33</f>
        <v>222.82542350613878</v>
      </c>
      <c r="M17" s="283">
        <f>M33</f>
        <v>160.46598875603109</v>
      </c>
      <c r="N17" s="367">
        <f>O17-M17</f>
        <v>0</v>
      </c>
      <c r="O17" s="241">
        <f>O33</f>
        <v>160.46598875603109</v>
      </c>
      <c r="P17" s="240">
        <f t="shared" ref="P17" si="8">P33</f>
        <v>470.7528166763081</v>
      </c>
      <c r="Q17" s="283">
        <f>Q33</f>
        <v>413.72084414558481</v>
      </c>
      <c r="R17" s="367">
        <f>S17-Q17</f>
        <v>0</v>
      </c>
      <c r="S17" s="241">
        <f>S33</f>
        <v>413.72084414558481</v>
      </c>
      <c r="T17" s="240">
        <f t="shared" ref="T17" si="9">T33</f>
        <v>503.16602143069395</v>
      </c>
      <c r="U17" s="283">
        <f>U33</f>
        <v>383.63268632030872</v>
      </c>
      <c r="V17" s="367">
        <f>W17-U17</f>
        <v>0</v>
      </c>
      <c r="W17" s="241">
        <f>W33</f>
        <v>383.63268632030872</v>
      </c>
    </row>
    <row r="18" spans="2:27" ht="15">
      <c r="B18" s="46">
        <v>5</v>
      </c>
      <c r="C18" s="280" t="s">
        <v>80</v>
      </c>
      <c r="D18" s="210">
        <f t="shared" ref="D18" si="10">D46</f>
        <v>857.24186523138167</v>
      </c>
      <c r="E18" s="520">
        <f>E46</f>
        <v>895.21694206249549</v>
      </c>
      <c r="F18" s="243">
        <f>G18-E18</f>
        <v>0</v>
      </c>
      <c r="G18" s="368">
        <f>G46</f>
        <v>895.21694206249549</v>
      </c>
      <c r="H18" s="210">
        <f t="shared" ref="H18" si="11">H46</f>
        <v>905.71786231762235</v>
      </c>
      <c r="I18" s="520">
        <f>I46</f>
        <v>916.86359623728538</v>
      </c>
      <c r="J18" s="243">
        <f>K18-I18</f>
        <v>0</v>
      </c>
      <c r="K18" s="368">
        <f>K46</f>
        <v>916.86359623728538</v>
      </c>
      <c r="L18" s="210">
        <f t="shared" ref="L18" si="12">L46</f>
        <v>976.77413609154564</v>
      </c>
      <c r="M18" s="520">
        <f>M46</f>
        <v>1027.5918247729046</v>
      </c>
      <c r="N18" s="243">
        <f>O18-M18</f>
        <v>0</v>
      </c>
      <c r="O18" s="368">
        <f>O46</f>
        <v>1027.5918247729046</v>
      </c>
      <c r="P18" s="210">
        <f t="shared" ref="P18" si="13">P46</f>
        <v>1155.3908840033068</v>
      </c>
      <c r="Q18" s="520">
        <f>Q46</f>
        <v>1194.0969838235483</v>
      </c>
      <c r="R18" s="243">
        <f>S18-Q18</f>
        <v>0</v>
      </c>
      <c r="S18" s="368">
        <f>S46</f>
        <v>1194.0969838235483</v>
      </c>
      <c r="T18" s="210">
        <f t="shared" ref="T18" si="14">T46</f>
        <v>961.37253499349742</v>
      </c>
      <c r="U18" s="520">
        <f>U46</f>
        <v>1019.9326201888326</v>
      </c>
      <c r="V18" s="243">
        <f>W18-U18</f>
        <v>0</v>
      </c>
      <c r="W18" s="368">
        <f>W46</f>
        <v>1019.9326201888326</v>
      </c>
    </row>
    <row r="19" spans="2:27" s="50" customFormat="1" ht="15">
      <c r="B19" s="46">
        <v>6</v>
      </c>
      <c r="C19" s="280" t="s">
        <v>81</v>
      </c>
      <c r="D19" s="210">
        <f t="shared" ref="D19" si="15">D56</f>
        <v>1036.2443323211201</v>
      </c>
      <c r="E19" s="520">
        <f>E56</f>
        <v>950.92936350134005</v>
      </c>
      <c r="F19" s="224">
        <f>G19-E19</f>
        <v>0</v>
      </c>
      <c r="G19" s="368">
        <f>G56</f>
        <v>950.92936350134005</v>
      </c>
      <c r="H19" s="210">
        <f t="shared" ref="H19" si="16">H56</f>
        <v>1165.3611979650534</v>
      </c>
      <c r="I19" s="520">
        <f>I56</f>
        <v>1058.837082534691</v>
      </c>
      <c r="J19" s="224">
        <f>K19-I19</f>
        <v>0</v>
      </c>
      <c r="K19" s="368">
        <f>K56</f>
        <v>1058.837082534691</v>
      </c>
      <c r="L19" s="210">
        <f t="shared" ref="L19" si="17">L56</f>
        <v>1355.7357518754302</v>
      </c>
      <c r="M19" s="520">
        <f>M56</f>
        <v>1176.035852245046</v>
      </c>
      <c r="N19" s="224">
        <f>O19-M19</f>
        <v>0</v>
      </c>
      <c r="O19" s="368">
        <f>O56</f>
        <v>1176.035852245046</v>
      </c>
      <c r="P19" s="210">
        <f t="shared" ref="P19" si="18">P56</f>
        <v>1165.4099767762627</v>
      </c>
      <c r="Q19" s="520">
        <f>Q56</f>
        <v>1264.0916876771171</v>
      </c>
      <c r="R19" s="224">
        <f>S19-Q19</f>
        <v>0</v>
      </c>
      <c r="S19" s="368">
        <f>S56</f>
        <v>1264.0916876771171</v>
      </c>
      <c r="T19" s="210">
        <f t="shared" ref="T19" si="19">T56</f>
        <v>1184.3032777729793</v>
      </c>
      <c r="U19" s="520">
        <f>U56</f>
        <v>1317.3544305736302</v>
      </c>
      <c r="V19" s="224">
        <f>W19-U19</f>
        <v>0</v>
      </c>
      <c r="W19" s="368">
        <f>W56</f>
        <v>1317.3544305736302</v>
      </c>
      <c r="X19" s="365"/>
    </row>
    <row r="20" spans="2:27" ht="15">
      <c r="B20" s="46">
        <v>7</v>
      </c>
      <c r="C20" s="280" t="s">
        <v>229</v>
      </c>
      <c r="D20" s="211">
        <v>-19.3</v>
      </c>
      <c r="E20" s="521">
        <v>0</v>
      </c>
      <c r="F20" s="474"/>
      <c r="G20" s="369">
        <f>E20+F20</f>
        <v>0</v>
      </c>
      <c r="H20" s="211">
        <v>45.5</v>
      </c>
      <c r="I20" s="521">
        <v>0</v>
      </c>
      <c r="J20" s="474"/>
      <c r="K20" s="369">
        <f>I20+J20</f>
        <v>0</v>
      </c>
      <c r="L20" s="211">
        <v>156.13999999999999</v>
      </c>
      <c r="M20" s="521">
        <v>0</v>
      </c>
      <c r="N20" s="474"/>
      <c r="O20" s="369">
        <f>M20+N20</f>
        <v>0</v>
      </c>
      <c r="P20" s="211">
        <v>-182.3</v>
      </c>
      <c r="Q20" s="521">
        <v>0</v>
      </c>
      <c r="R20" s="474"/>
      <c r="S20" s="369">
        <f>Q20+R20</f>
        <v>0</v>
      </c>
      <c r="T20" s="211">
        <v>0</v>
      </c>
      <c r="U20" s="521">
        <v>0</v>
      </c>
      <c r="V20" s="474"/>
      <c r="W20" s="369">
        <f>U20+V20</f>
        <v>0</v>
      </c>
      <c r="X20" s="1"/>
    </row>
    <row r="21" spans="2:27" ht="16.5" thickBot="1">
      <c r="B21" s="46">
        <v>8</v>
      </c>
      <c r="C21" s="134" t="s">
        <v>67</v>
      </c>
      <c r="D21" s="213">
        <f t="shared" ref="D21" si="20">D17+D18-D19+D20</f>
        <v>3.9802868586047424E-2</v>
      </c>
      <c r="E21" s="522">
        <f>E17+E18-E19+E20</f>
        <v>115.5067210676375</v>
      </c>
      <c r="F21" s="200">
        <f>G21-E21</f>
        <v>0</v>
      </c>
      <c r="G21" s="214">
        <f>G17+G18-G19+G20</f>
        <v>115.5067210676375</v>
      </c>
      <c r="H21" s="213">
        <f t="shared" ref="H21" si="21">H17+H18-H19+H20</f>
        <v>2.3413044592189181E-2</v>
      </c>
      <c r="I21" s="522">
        <f>I17+I18-I19+I20</f>
        <v>10.556376470211717</v>
      </c>
      <c r="J21" s="200">
        <f>K21-I21</f>
        <v>0</v>
      </c>
      <c r="K21" s="214">
        <f>K17+K18-K19+K20</f>
        <v>10.556376470211717</v>
      </c>
      <c r="L21" s="213">
        <f t="shared" ref="L21" si="22">L17+L18-L19+L20</f>
        <v>3.8077222542369782E-3</v>
      </c>
      <c r="M21" s="522">
        <f>M17+M18-M19+M20</f>
        <v>12.021961283889596</v>
      </c>
      <c r="N21" s="200">
        <f>O21-M21</f>
        <v>0</v>
      </c>
      <c r="O21" s="214">
        <f>O17+O18-O19+O20</f>
        <v>12.021961283889596</v>
      </c>
      <c r="P21" s="213">
        <f t="shared" ref="P21" si="23">P17+P18-P19+P20</f>
        <v>278.43372390335225</v>
      </c>
      <c r="Q21" s="522">
        <f>Q17+Q18-Q19+Q20</f>
        <v>343.726140292016</v>
      </c>
      <c r="R21" s="200">
        <f>S21-Q21</f>
        <v>0</v>
      </c>
      <c r="S21" s="214">
        <f>S17+S18-S19+S20</f>
        <v>343.726140292016</v>
      </c>
      <c r="T21" s="213">
        <f t="shared" ref="T21" si="24">T17+T18-T19+T20</f>
        <v>280.23527865121218</v>
      </c>
      <c r="U21" s="522">
        <f>U17+U18-U19+U20</f>
        <v>86.21087593551124</v>
      </c>
      <c r="V21" s="200">
        <f>W21-U21</f>
        <v>0</v>
      </c>
      <c r="W21" s="214">
        <f>W17+W18-W19+W20</f>
        <v>86.21087593551124</v>
      </c>
    </row>
    <row r="22" spans="2:27" ht="15">
      <c r="B22" s="72"/>
      <c r="C22" s="19"/>
      <c r="D22" s="175"/>
      <c r="E22" s="365"/>
      <c r="F22" s="365"/>
      <c r="G22" s="366"/>
      <c r="H22" s="175"/>
      <c r="I22" s="365"/>
      <c r="J22" s="365"/>
      <c r="K22" s="366"/>
      <c r="L22" s="175"/>
      <c r="M22" s="365"/>
      <c r="N22" s="365"/>
      <c r="O22" s="366"/>
      <c r="P22" s="175"/>
      <c r="Q22" s="365"/>
      <c r="R22" s="365"/>
      <c r="S22" s="366"/>
      <c r="T22" s="175"/>
      <c r="U22" s="365"/>
      <c r="V22" s="365"/>
      <c r="W22" s="366"/>
    </row>
    <row r="23" spans="2:27" ht="16.5" thickBot="1">
      <c r="B23" s="20" t="s">
        <v>108</v>
      </c>
      <c r="C23" s="50"/>
      <c r="D23" s="175"/>
      <c r="E23" s="365"/>
      <c r="F23" s="365"/>
      <c r="G23" s="366"/>
      <c r="H23" s="175"/>
      <c r="I23" s="365"/>
      <c r="J23" s="365"/>
      <c r="K23" s="366"/>
      <c r="L23" s="175"/>
      <c r="M23" s="365"/>
      <c r="N23" s="365"/>
      <c r="O23" s="366"/>
      <c r="P23" s="175"/>
      <c r="Q23" s="365"/>
      <c r="R23" s="365"/>
      <c r="S23" s="366"/>
      <c r="T23" s="175"/>
      <c r="U23" s="365"/>
      <c r="V23" s="365"/>
      <c r="W23" s="366"/>
    </row>
    <row r="24" spans="2:27" ht="15.75">
      <c r="B24" s="46">
        <v>9</v>
      </c>
      <c r="C24" s="135" t="s">
        <v>75</v>
      </c>
      <c r="D24" s="215">
        <f t="shared" ref="D24" si="25">D21*D12</f>
        <v>5.9704302879071136E-3</v>
      </c>
      <c r="E24" s="523">
        <f>E21*E12</f>
        <v>17.326008160145623</v>
      </c>
      <c r="F24" s="222">
        <f>G24-E24</f>
        <v>0</v>
      </c>
      <c r="G24" s="217">
        <f>G21*G12</f>
        <v>17.326008160145623</v>
      </c>
      <c r="H24" s="215">
        <f t="shared" ref="H24" si="26">H21*H12</f>
        <v>3.5119566888283768E-3</v>
      </c>
      <c r="I24" s="523">
        <f>I21*I12</f>
        <v>1.5834564705317575</v>
      </c>
      <c r="J24" s="222">
        <f>K24-I24</f>
        <v>0</v>
      </c>
      <c r="K24" s="217">
        <f>K21*K12</f>
        <v>1.5834564705317575</v>
      </c>
      <c r="L24" s="215">
        <f t="shared" ref="L24" si="27">L21*L12</f>
        <v>5.7115833813554668E-4</v>
      </c>
      <c r="M24" s="523">
        <f>M21*M12</f>
        <v>1.8032941925834391</v>
      </c>
      <c r="N24" s="222">
        <f>O24-M24</f>
        <v>0</v>
      </c>
      <c r="O24" s="217">
        <f>O21*O12</f>
        <v>1.8032941925834391</v>
      </c>
      <c r="P24" s="215">
        <f t="shared" ref="P24" si="28">P21*P12</f>
        <v>41.765058585502835</v>
      </c>
      <c r="Q24" s="523">
        <f>Q21*Q12</f>
        <v>51.5589210438024</v>
      </c>
      <c r="R24" s="222">
        <f>S24-Q24</f>
        <v>0</v>
      </c>
      <c r="S24" s="217">
        <f>S21*S12</f>
        <v>51.5589210438024</v>
      </c>
      <c r="T24" s="215">
        <f t="shared" ref="T24" si="29">T21*T12</f>
        <v>42.035291797681829</v>
      </c>
      <c r="U24" s="523">
        <f>U21*U12</f>
        <v>12.931631390326686</v>
      </c>
      <c r="V24" s="222">
        <f>W24-U24</f>
        <v>0</v>
      </c>
      <c r="W24" s="217">
        <f>W21*W12</f>
        <v>12.931631390326686</v>
      </c>
    </row>
    <row r="25" spans="2:27" ht="15">
      <c r="B25" s="46">
        <v>10</v>
      </c>
      <c r="C25" s="135" t="s">
        <v>76</v>
      </c>
      <c r="D25" s="218">
        <f t="shared" ref="D25" si="30">D21*(D13)</f>
        <v>3.9802868586047424E-3</v>
      </c>
      <c r="E25" s="524">
        <f>E21*(E13)</f>
        <v>11.55067210676375</v>
      </c>
      <c r="F25" s="243">
        <f>G25-E25</f>
        <v>0</v>
      </c>
      <c r="G25" s="220">
        <f>G21*(G13)</f>
        <v>11.55067210676375</v>
      </c>
      <c r="H25" s="218">
        <f t="shared" ref="H25" si="31">H21*(H13)</f>
        <v>2.3413044592189183E-3</v>
      </c>
      <c r="I25" s="524">
        <f>I21*(I13)</f>
        <v>1.0556376470211717</v>
      </c>
      <c r="J25" s="243">
        <f>K25-I25</f>
        <v>0</v>
      </c>
      <c r="K25" s="220">
        <f>K21*(K13)</f>
        <v>1.0556376470211717</v>
      </c>
      <c r="L25" s="218">
        <f t="shared" ref="L25" si="32">L21*(L13)</f>
        <v>3.8077222542369786E-4</v>
      </c>
      <c r="M25" s="524">
        <f>M21*(M13)</f>
        <v>1.2021961283889597</v>
      </c>
      <c r="N25" s="243">
        <f>O25-M25</f>
        <v>0</v>
      </c>
      <c r="O25" s="220">
        <f>O21*(O13)</f>
        <v>1.2021961283889597</v>
      </c>
      <c r="P25" s="218">
        <f t="shared" ref="P25" si="33">P21*(P13)</f>
        <v>27.843372390335226</v>
      </c>
      <c r="Q25" s="524">
        <f>Q21*(Q13)</f>
        <v>34.3726140292016</v>
      </c>
      <c r="R25" s="243">
        <f>S25-Q25</f>
        <v>0</v>
      </c>
      <c r="S25" s="220">
        <f>S21*(S13)</f>
        <v>34.3726140292016</v>
      </c>
      <c r="T25" s="218">
        <f t="shared" ref="T25" si="34">T21*(T13)</f>
        <v>28.023527865121221</v>
      </c>
      <c r="U25" s="524">
        <f>U21*(U13)</f>
        <v>8.621087593551124</v>
      </c>
      <c r="V25" s="243">
        <f>W25-U25</f>
        <v>0</v>
      </c>
      <c r="W25" s="220">
        <f>W21*(W13)</f>
        <v>8.621087593551124</v>
      </c>
    </row>
    <row r="26" spans="2:27" ht="15">
      <c r="B26" s="46">
        <v>11</v>
      </c>
      <c r="C26" s="135" t="s">
        <v>77</v>
      </c>
      <c r="D26" s="218">
        <f>'4. OEB_Adjustment_Input_Sheet'!E68</f>
        <v>-18.399999999999999</v>
      </c>
      <c r="E26" s="524">
        <f>'4. OEB_Adjustment_Input_Sheet'!F68</f>
        <v>-18.399999999999999</v>
      </c>
      <c r="F26" s="224">
        <f>G26-E26</f>
        <v>0</v>
      </c>
      <c r="G26" s="220">
        <f>'4. OEB_Adjustment_Input_Sheet'!H68</f>
        <v>-18.399999999999999</v>
      </c>
      <c r="H26" s="218">
        <f>'4. OEB_Adjustment_Input_Sheet'!I68</f>
        <v>-18.399999999999999</v>
      </c>
      <c r="I26" s="524">
        <f>'4. OEB_Adjustment_Input_Sheet'!J68</f>
        <v>-18.399999999999999</v>
      </c>
      <c r="J26" s="224">
        <f>K26-I26</f>
        <v>0</v>
      </c>
      <c r="K26" s="220">
        <f>'4. OEB_Adjustment_Input_Sheet'!L68</f>
        <v>-18.399999999999999</v>
      </c>
      <c r="L26" s="218">
        <f>'4. OEB_Adjustment_Input_Sheet'!M68</f>
        <v>-18.399999999999999</v>
      </c>
      <c r="M26" s="524">
        <f>'4. OEB_Adjustment_Input_Sheet'!N68</f>
        <v>-18.399999999999999</v>
      </c>
      <c r="N26" s="224">
        <f>O26-M26</f>
        <v>0</v>
      </c>
      <c r="O26" s="220">
        <f>'4. OEB_Adjustment_Input_Sheet'!P68</f>
        <v>-18.399999999999999</v>
      </c>
      <c r="P26" s="218">
        <f>'4. OEB_Adjustment_Input_Sheet'!Q68</f>
        <v>-18.399999999999999</v>
      </c>
      <c r="Q26" s="524">
        <f>'4. OEB_Adjustment_Input_Sheet'!R68</f>
        <v>-18.399999999999999</v>
      </c>
      <c r="R26" s="224">
        <f>S26-Q26</f>
        <v>0</v>
      </c>
      <c r="S26" s="220">
        <f>'4. OEB_Adjustment_Input_Sheet'!T68</f>
        <v>-18.399999999999999</v>
      </c>
      <c r="T26" s="218">
        <f>'4. OEB_Adjustment_Input_Sheet'!U68</f>
        <v>-18.399999999999999</v>
      </c>
      <c r="U26" s="524">
        <f>'4. OEB_Adjustment_Input_Sheet'!V68</f>
        <v>-18.399999999999999</v>
      </c>
      <c r="V26" s="224">
        <f>W26-U26</f>
        <v>0</v>
      </c>
      <c r="W26" s="220">
        <f>'4. OEB_Adjustment_Input_Sheet'!X68</f>
        <v>-18.399999999999999</v>
      </c>
    </row>
    <row r="27" spans="2:27" ht="16.5" thickBot="1">
      <c r="B27" s="113">
        <v>12</v>
      </c>
      <c r="C27" s="134" t="s">
        <v>68</v>
      </c>
      <c r="D27" s="231">
        <f t="shared" ref="D27" si="35">SUM(D24:D26)</f>
        <v>-18.390049282853486</v>
      </c>
      <c r="E27" s="525">
        <f>SUM(E24:E26)</f>
        <v>10.476680266909376</v>
      </c>
      <c r="F27" s="370">
        <f>G27-E27</f>
        <v>0</v>
      </c>
      <c r="G27" s="232">
        <f>SUM(G24:G26)</f>
        <v>10.476680266909376</v>
      </c>
      <c r="H27" s="231">
        <f t="shared" ref="H27" si="36">SUM(H24:H26)</f>
        <v>-18.394146738851951</v>
      </c>
      <c r="I27" s="525">
        <f>SUM(I24:I26)</f>
        <v>-15.760905882447069</v>
      </c>
      <c r="J27" s="370">
        <f>K27-I27</f>
        <v>0</v>
      </c>
      <c r="K27" s="232">
        <f>SUM(K24:K26)</f>
        <v>-15.760905882447069</v>
      </c>
      <c r="L27" s="231">
        <f t="shared" ref="L27" si="37">SUM(L24:L26)</f>
        <v>-18.399048069436439</v>
      </c>
      <c r="M27" s="525">
        <f>SUM(M24:M26)</f>
        <v>-15.3945096790276</v>
      </c>
      <c r="N27" s="370">
        <f>O27-M27</f>
        <v>0</v>
      </c>
      <c r="O27" s="232">
        <f>SUM(O24:O26)</f>
        <v>-15.3945096790276</v>
      </c>
      <c r="P27" s="231">
        <f t="shared" ref="P27" si="38">SUM(P24:P26)</f>
        <v>51.208430975838063</v>
      </c>
      <c r="Q27" s="525">
        <f>SUM(Q24:Q26)</f>
        <v>67.531535073003994</v>
      </c>
      <c r="R27" s="370">
        <f>S27-Q27</f>
        <v>0</v>
      </c>
      <c r="S27" s="232">
        <f>SUM(S24:S26)</f>
        <v>67.531535073003994</v>
      </c>
      <c r="T27" s="231">
        <f t="shared" ref="T27" si="39">SUM(T24:T26)</f>
        <v>51.658819662803047</v>
      </c>
      <c r="U27" s="525">
        <f>SUM(U24:U26)</f>
        <v>3.1527189838778114</v>
      </c>
      <c r="V27" s="370">
        <f>W27-U27</f>
        <v>0</v>
      </c>
      <c r="W27" s="232">
        <f>SUM(W24:W26)</f>
        <v>3.1527189838778114</v>
      </c>
    </row>
    <row r="28" spans="2:27">
      <c r="B28" s="82"/>
      <c r="C28" s="50"/>
      <c r="D28" s="371"/>
      <c r="E28" s="526"/>
      <c r="F28" s="365"/>
      <c r="G28" s="366"/>
      <c r="H28" s="371"/>
      <c r="I28" s="526"/>
      <c r="J28" s="365"/>
      <c r="K28" s="366"/>
      <c r="L28" s="371"/>
      <c r="M28" s="526"/>
      <c r="N28" s="365"/>
      <c r="O28" s="366"/>
      <c r="P28" s="371"/>
      <c r="Q28" s="526"/>
      <c r="R28" s="365"/>
      <c r="S28" s="366"/>
      <c r="T28" s="371"/>
      <c r="U28" s="526"/>
      <c r="V28" s="365"/>
      <c r="W28" s="366"/>
    </row>
    <row r="29" spans="2:27" ht="16.5" thickBot="1">
      <c r="B29" s="20" t="s">
        <v>109</v>
      </c>
      <c r="C29" s="50"/>
      <c r="D29" s="371"/>
      <c r="E29" s="526"/>
      <c r="F29" s="365"/>
      <c r="G29" s="366"/>
      <c r="H29" s="371"/>
      <c r="I29" s="526"/>
      <c r="J29" s="365"/>
      <c r="K29" s="366"/>
      <c r="L29" s="371"/>
      <c r="M29" s="526"/>
      <c r="N29" s="365"/>
      <c r="O29" s="366"/>
      <c r="P29" s="371"/>
      <c r="Q29" s="526"/>
      <c r="R29" s="365"/>
      <c r="S29" s="366"/>
      <c r="T29" s="371"/>
      <c r="U29" s="526"/>
      <c r="V29" s="365"/>
      <c r="W29" s="366"/>
      <c r="AA29" s="1"/>
    </row>
    <row r="30" spans="2:27" ht="15.75">
      <c r="B30" s="46">
        <v>13</v>
      </c>
      <c r="C30" s="134" t="s">
        <v>78</v>
      </c>
      <c r="D30" s="221">
        <f>'5. Rate_Base_&amp;_Cost_of_Capital'!D23*'4. OEB_Adjustment_Input_Sheet'!E12*'4. OEB_Adjustment_Input_Sheet'!E22</f>
        <v>150.60076503535211</v>
      </c>
      <c r="E30" s="527">
        <f>'5. Rate_Base_&amp;_Cost_of_Capital'!E23*'4. OEB_Adjustment_Input_Sheet'!F12*'4. OEB_Adjustment_Input_Sheet'!F22</f>
        <v>143.88190657095268</v>
      </c>
      <c r="F30" s="222">
        <f>G30-E30</f>
        <v>0</v>
      </c>
      <c r="G30" s="372">
        <f>'5. Rate_Base_&amp;_Cost_of_Capital'!G23*'4. OEB_Adjustment_Input_Sheet'!H12*'4. OEB_Adjustment_Input_Sheet'!H22</f>
        <v>143.88190657095268</v>
      </c>
      <c r="H30" s="221">
        <f>'5. Rate_Base_&amp;_Cost_of_Capital'!H23*'4. OEB_Adjustment_Input_Sheet'!I12*'4. OEB_Adjustment_Input_Sheet'!I22</f>
        <v>158.234786073176</v>
      </c>
      <c r="I30" s="527">
        <f>'5. Rate_Base_&amp;_Cost_of_Capital'!I23*'4. OEB_Adjustment_Input_Sheet'!J12*'4. OEB_Adjustment_Input_Sheet'!J22</f>
        <v>151.17534560382475</v>
      </c>
      <c r="J30" s="222">
        <f>K30-I30</f>
        <v>0</v>
      </c>
      <c r="K30" s="372">
        <f>'5. Rate_Base_&amp;_Cost_of_Capital'!K23*'4. OEB_Adjustment_Input_Sheet'!L12*'4. OEB_Adjustment_Input_Sheet'!L22</f>
        <v>151.17534560382475</v>
      </c>
      <c r="L30" s="221">
        <f>'5. Rate_Base_&amp;_Cost_of_Capital'!L23*'4. OEB_Adjustment_Input_Sheet'!M12*'4. OEB_Adjustment_Input_Sheet'!M22</f>
        <v>155.34859386543647</v>
      </c>
      <c r="M30" s="527">
        <f>'5. Rate_Base_&amp;_Cost_of_Capital'!M23*'4. OEB_Adjustment_Input_Sheet'!N12*'4. OEB_Adjustment_Input_Sheet'!N22</f>
        <v>148.4179171398473</v>
      </c>
      <c r="N30" s="222">
        <f>O30-M30</f>
        <v>0</v>
      </c>
      <c r="O30" s="372">
        <f>'5. Rate_Base_&amp;_Cost_of_Capital'!O23*'4. OEB_Adjustment_Input_Sheet'!P12*'4. OEB_Adjustment_Input_Sheet'!P22</f>
        <v>148.4179171398473</v>
      </c>
      <c r="P30" s="221">
        <f>'5. Rate_Base_&amp;_Cost_of_Capital'!P23*'4. OEB_Adjustment_Input_Sheet'!Q12*'4. OEB_Adjustment_Input_Sheet'!Q22</f>
        <v>337.46285139088184</v>
      </c>
      <c r="Q30" s="527">
        <f>'5. Rate_Base_&amp;_Cost_of_Capital'!Q23*'4. OEB_Adjustment_Input_Sheet'!R12*'4. OEB_Adjustment_Input_Sheet'!R22</f>
        <v>322.4073818921226</v>
      </c>
      <c r="R30" s="222">
        <f>S30-Q30</f>
        <v>0</v>
      </c>
      <c r="S30" s="372">
        <f>'5. Rate_Base_&amp;_Cost_of_Capital'!S23*'4. OEB_Adjustment_Input_Sheet'!T12*'4. OEB_Adjustment_Input_Sheet'!T22</f>
        <v>322.4073818921226</v>
      </c>
      <c r="T30" s="221">
        <f>'5. Rate_Base_&amp;_Cost_of_Capital'!T23*'4. OEB_Adjustment_Input_Sheet'!U12*'4. OEB_Adjustment_Input_Sheet'!U22</f>
        <v>358.40412575748729</v>
      </c>
      <c r="U30" s="527">
        <f>'5. Rate_Base_&amp;_Cost_of_Capital'!U23*'4. OEB_Adjustment_Input_Sheet'!V12*'4. OEB_Adjustment_Input_Sheet'!V22</f>
        <v>342.41438830548458</v>
      </c>
      <c r="V30" s="222">
        <f>W30-U30</f>
        <v>0</v>
      </c>
      <c r="W30" s="372">
        <f>'5. Rate_Base_&amp;_Cost_of_Capital'!W23*'4. OEB_Adjustment_Input_Sheet'!X12*'4. OEB_Adjustment_Input_Sheet'!X22</f>
        <v>342.41438830548458</v>
      </c>
    </row>
    <row r="31" spans="2:27" ht="15">
      <c r="B31" s="46">
        <v>14</v>
      </c>
      <c r="C31" s="135" t="s">
        <v>49</v>
      </c>
      <c r="D31" s="242">
        <f>'4. OEB_Adjustment_Input_Sheet'!E51</f>
        <v>-66.131554205825665</v>
      </c>
      <c r="E31" s="273">
        <f>'4. OEB_Adjustment_Input_Sheet'!F51</f>
        <v>-16.860555668620094</v>
      </c>
      <c r="F31" s="243">
        <f>G31-E31</f>
        <v>0</v>
      </c>
      <c r="G31" s="185">
        <f>'4. OEB_Adjustment_Input_Sheet'!H51</f>
        <v>-16.860555668620094</v>
      </c>
      <c r="H31" s="242">
        <f>'4. OEB_Adjustment_Input_Sheet'!I51</f>
        <v>-74.326109357699124</v>
      </c>
      <c r="I31" s="273">
        <f>'4. OEB_Adjustment_Input_Sheet'!J51</f>
        <v>-17.115423046239698</v>
      </c>
      <c r="J31" s="243">
        <f>K31-I31</f>
        <v>0</v>
      </c>
      <c r="K31" s="185">
        <f>'4. OEB_Adjustment_Input_Sheet'!L51</f>
        <v>-17.115423046239698</v>
      </c>
      <c r="L31" s="242">
        <f>'4. OEB_Adjustment_Input_Sheet'!M51</f>
        <v>-85.875877710138809</v>
      </c>
      <c r="M31" s="273">
        <f>'4. OEB_Adjustment_Input_Sheet'!N51</f>
        <v>-27.442581295211397</v>
      </c>
      <c r="N31" s="243">
        <f>O31-M31</f>
        <v>0</v>
      </c>
      <c r="O31" s="185">
        <f>'4. OEB_Adjustment_Input_Sheet'!P51</f>
        <v>-27.442581295211397</v>
      </c>
      <c r="P31" s="242">
        <f>'4. OEB_Adjustment_Input_Sheet'!Q51</f>
        <v>-82.081534309588221</v>
      </c>
      <c r="Q31" s="273">
        <f>'4. OEB_Adjustment_Input_Sheet'!R51</f>
        <v>-23.781927180458268</v>
      </c>
      <c r="R31" s="243">
        <f>S31-Q31</f>
        <v>0</v>
      </c>
      <c r="S31" s="185">
        <f>'4. OEB_Adjustment_Input_Sheet'!T51</f>
        <v>-23.781927180458268</v>
      </c>
      <c r="T31" s="242">
        <f>'4. OEB_Adjustment_Input_Sheet'!U51</f>
        <v>-93.103076010403669</v>
      </c>
      <c r="U31" s="273">
        <f>'4. OEB_Adjustment_Input_Sheet'!V51</f>
        <v>-38.065579030946424</v>
      </c>
      <c r="V31" s="243">
        <f>W31-U31</f>
        <v>0</v>
      </c>
      <c r="W31" s="185">
        <f>'4. OEB_Adjustment_Input_Sheet'!X51</f>
        <v>-38.065579030946424</v>
      </c>
    </row>
    <row r="32" spans="2:27" ht="15">
      <c r="B32" s="46">
        <v>15</v>
      </c>
      <c r="C32" s="135" t="s">
        <v>230</v>
      </c>
      <c r="D32" s="382">
        <v>-18.39004928285344</v>
      </c>
      <c r="E32" s="495">
        <v>10.476680266909369</v>
      </c>
      <c r="F32" s="474"/>
      <c r="G32" s="369">
        <f>E32+F32</f>
        <v>10.476680266909369</v>
      </c>
      <c r="H32" s="382">
        <v>-18.394146738851937</v>
      </c>
      <c r="I32" s="495">
        <v>-15.760905882447059</v>
      </c>
      <c r="J32" s="474"/>
      <c r="K32" s="369">
        <f>I32+J32</f>
        <v>-15.760905882447059</v>
      </c>
      <c r="L32" s="382">
        <v>-18.399048069436503</v>
      </c>
      <c r="M32" s="495">
        <v>-15.394509679027607</v>
      </c>
      <c r="N32" s="474"/>
      <c r="O32" s="369">
        <f>M32+N32</f>
        <v>-15.394509679027607</v>
      </c>
      <c r="P32" s="382">
        <v>51.208430975838048</v>
      </c>
      <c r="Q32" s="495">
        <v>67.531535073003994</v>
      </c>
      <c r="R32" s="474"/>
      <c r="S32" s="369">
        <f>Q32+R32</f>
        <v>67.531535073003994</v>
      </c>
      <c r="T32" s="382">
        <v>51.658819662803019</v>
      </c>
      <c r="U32" s="495">
        <v>3.1527189838777439</v>
      </c>
      <c r="V32" s="474"/>
      <c r="W32" s="369">
        <f>U32+V32</f>
        <v>3.1527189838777439</v>
      </c>
      <c r="X32" s="114"/>
      <c r="Y32" s="114"/>
    </row>
    <row r="33" spans="2:24" ht="16.5" thickBot="1">
      <c r="B33" s="46">
        <v>16</v>
      </c>
      <c r="C33" s="134" t="s">
        <v>79</v>
      </c>
      <c r="D33" s="188">
        <f t="shared" ref="D33" si="40">D30-D31+D32</f>
        <v>198.34226995832432</v>
      </c>
      <c r="E33" s="225">
        <f>E30-E31+E32</f>
        <v>171.21914250648214</v>
      </c>
      <c r="F33" s="200">
        <f>G33-E33</f>
        <v>0</v>
      </c>
      <c r="G33" s="189">
        <f>G30-G31+G32</f>
        <v>171.21914250648214</v>
      </c>
      <c r="H33" s="188">
        <f t="shared" ref="H33" si="41">H30-H31+H32</f>
        <v>214.16674869202319</v>
      </c>
      <c r="I33" s="225">
        <f>I30-I31+I32</f>
        <v>152.5298627676174</v>
      </c>
      <c r="J33" s="200">
        <f>K33-I33</f>
        <v>0</v>
      </c>
      <c r="K33" s="189">
        <f>K30-K31+K32</f>
        <v>152.5298627676174</v>
      </c>
      <c r="L33" s="188">
        <f t="shared" ref="L33" si="42">L30-L31+L32</f>
        <v>222.82542350613878</v>
      </c>
      <c r="M33" s="225">
        <f>M30-M31+M32</f>
        <v>160.46598875603109</v>
      </c>
      <c r="N33" s="200">
        <f>O33-M33</f>
        <v>0</v>
      </c>
      <c r="O33" s="189">
        <f>O30-O31+O32</f>
        <v>160.46598875603109</v>
      </c>
      <c r="P33" s="188">
        <f t="shared" ref="P33" si="43">P30-P31+P32</f>
        <v>470.7528166763081</v>
      </c>
      <c r="Q33" s="225">
        <f>Q30-Q31+Q32</f>
        <v>413.72084414558481</v>
      </c>
      <c r="R33" s="200">
        <f>S33-Q33</f>
        <v>0</v>
      </c>
      <c r="S33" s="189">
        <f>S30-S31+S32</f>
        <v>413.72084414558481</v>
      </c>
      <c r="T33" s="188">
        <f t="shared" ref="T33" si="44">T30-T31+T32</f>
        <v>503.16602143069395</v>
      </c>
      <c r="U33" s="225">
        <f>U30-U31+U32</f>
        <v>383.63268632030872</v>
      </c>
      <c r="V33" s="200">
        <f>W33-U33</f>
        <v>0</v>
      </c>
      <c r="W33" s="189">
        <f>W30-W31+W32</f>
        <v>383.63268632030872</v>
      </c>
    </row>
    <row r="34" spans="2:24" ht="18">
      <c r="B34" s="82"/>
      <c r="C34" s="126"/>
      <c r="D34" s="175"/>
      <c r="E34" s="365"/>
      <c r="F34" s="365"/>
      <c r="G34" s="366"/>
      <c r="H34" s="175"/>
      <c r="I34" s="365"/>
      <c r="J34" s="365"/>
      <c r="K34" s="366"/>
      <c r="L34" s="175"/>
      <c r="M34" s="365"/>
      <c r="N34" s="365"/>
      <c r="O34" s="366"/>
      <c r="P34" s="175"/>
      <c r="Q34" s="365"/>
      <c r="R34" s="365"/>
      <c r="S34" s="366"/>
      <c r="T34" s="175"/>
      <c r="U34" s="365"/>
      <c r="V34" s="365"/>
      <c r="W34" s="366"/>
    </row>
    <row r="35" spans="2:24" ht="15.75">
      <c r="B35" s="20" t="s">
        <v>110</v>
      </c>
      <c r="C35" s="50"/>
      <c r="D35" s="175"/>
      <c r="E35" s="365"/>
      <c r="F35" s="365"/>
      <c r="G35" s="373"/>
      <c r="H35" s="175"/>
      <c r="I35" s="365"/>
      <c r="J35" s="365"/>
      <c r="K35" s="373"/>
      <c r="L35" s="175"/>
      <c r="M35" s="365"/>
      <c r="N35" s="365"/>
      <c r="O35" s="373"/>
      <c r="P35" s="175"/>
      <c r="Q35" s="365"/>
      <c r="R35" s="365"/>
      <c r="S35" s="373"/>
      <c r="T35" s="175"/>
      <c r="U35" s="365"/>
      <c r="V35" s="365"/>
      <c r="W35" s="373"/>
    </row>
    <row r="36" spans="2:24" ht="16.5" thickBot="1">
      <c r="B36" s="82"/>
      <c r="C36" s="134" t="s">
        <v>82</v>
      </c>
      <c r="D36" s="175"/>
      <c r="E36" s="365"/>
      <c r="F36" s="365"/>
      <c r="G36" s="366"/>
      <c r="H36" s="175"/>
      <c r="I36" s="365"/>
      <c r="J36" s="365"/>
      <c r="K36" s="366"/>
      <c r="L36" s="175"/>
      <c r="M36" s="365"/>
      <c r="N36" s="365"/>
      <c r="O36" s="366"/>
      <c r="P36" s="175"/>
      <c r="Q36" s="365"/>
      <c r="R36" s="365"/>
      <c r="S36" s="366"/>
      <c r="T36" s="175"/>
      <c r="U36" s="365"/>
      <c r="V36" s="365"/>
      <c r="W36" s="366"/>
    </row>
    <row r="37" spans="2:24" s="358" customFormat="1" ht="15">
      <c r="B37" s="359">
        <v>16</v>
      </c>
      <c r="C37" s="348" t="s">
        <v>83</v>
      </c>
      <c r="D37" s="374">
        <f>'4. OEB_Adjustment_Input_Sheet'!E72</f>
        <v>346.85130292612621</v>
      </c>
      <c r="E37" s="528">
        <f>'4. OEB_Adjustment_Input_Sheet'!F72</f>
        <v>373.85072997928074</v>
      </c>
      <c r="F37" s="375">
        <f t="shared" ref="F37:F46" si="45">G37-E37</f>
        <v>0</v>
      </c>
      <c r="G37" s="376">
        <f>'4. OEB_Adjustment_Input_Sheet'!H72</f>
        <v>373.85072997928074</v>
      </c>
      <c r="H37" s="374">
        <f>'4. OEB_Adjustment_Input_Sheet'!I72</f>
        <v>378.72138320687327</v>
      </c>
      <c r="I37" s="528">
        <f>'4. OEB_Adjustment_Input_Sheet'!J72</f>
        <v>405.7208102600278</v>
      </c>
      <c r="J37" s="375">
        <f t="shared" ref="J37:J46" si="46">K37-I37</f>
        <v>0</v>
      </c>
      <c r="K37" s="376">
        <f>'4. OEB_Adjustment_Input_Sheet'!L72</f>
        <v>405.7208102600278</v>
      </c>
      <c r="L37" s="374">
        <f>'4. OEB_Adjustment_Input_Sheet'!M72</f>
        <v>383.95737129431348</v>
      </c>
      <c r="M37" s="528">
        <f>'4. OEB_Adjustment_Input_Sheet'!N72</f>
        <v>410.95679834746801</v>
      </c>
      <c r="N37" s="375">
        <f t="shared" ref="N37:N46" si="47">O37-M37</f>
        <v>0</v>
      </c>
      <c r="O37" s="376">
        <f>'4. OEB_Adjustment_Input_Sheet'!P72</f>
        <v>410.95679834746801</v>
      </c>
      <c r="P37" s="374">
        <f>'4. OEB_Adjustment_Input_Sheet'!Q72</f>
        <v>524.8596943455517</v>
      </c>
      <c r="Q37" s="528">
        <f>'4. OEB_Adjustment_Input_Sheet'!R72</f>
        <v>551.85912139870629</v>
      </c>
      <c r="R37" s="375">
        <f t="shared" ref="R37:R46" si="48">S37-Q37</f>
        <v>0</v>
      </c>
      <c r="S37" s="376">
        <f>'4. OEB_Adjustment_Input_Sheet'!T72</f>
        <v>551.85912139870629</v>
      </c>
      <c r="T37" s="374">
        <f>'4. OEB_Adjustment_Input_Sheet'!U72</f>
        <v>338.12080799114523</v>
      </c>
      <c r="U37" s="528">
        <f>'4. OEB_Adjustment_Input_Sheet'!V72</f>
        <v>327.33463624378527</v>
      </c>
      <c r="V37" s="375">
        <f t="shared" ref="V37:V46" si="49">W37-U37</f>
        <v>0</v>
      </c>
      <c r="W37" s="376">
        <f>'4. OEB_Adjustment_Input_Sheet'!X72</f>
        <v>327.33463624378527</v>
      </c>
    </row>
    <row r="38" spans="2:24" s="358" customFormat="1" ht="15">
      <c r="B38" s="359">
        <v>17</v>
      </c>
      <c r="C38" s="348" t="s">
        <v>153</v>
      </c>
      <c r="D38" s="377">
        <f>'4. OEB_Adjustment_Input_Sheet'!E73</f>
        <v>272</v>
      </c>
      <c r="E38" s="350">
        <f>'4. OEB_Adjustment_Input_Sheet'!F73</f>
        <v>291.16199999999998</v>
      </c>
      <c r="F38" s="360">
        <f t="shared" si="45"/>
        <v>0</v>
      </c>
      <c r="G38" s="378">
        <f>'4. OEB_Adjustment_Input_Sheet'!H73</f>
        <v>291.16199999999998</v>
      </c>
      <c r="H38" s="377">
        <f>'4. OEB_Adjustment_Input_Sheet'!I73</f>
        <v>280.39999999999998</v>
      </c>
      <c r="I38" s="350">
        <f>'4. OEB_Adjustment_Input_Sheet'!J73</f>
        <v>298.65599999999995</v>
      </c>
      <c r="J38" s="360">
        <f t="shared" si="46"/>
        <v>0</v>
      </c>
      <c r="K38" s="378">
        <f>'4. OEB_Adjustment_Input_Sheet'!L73</f>
        <v>298.65599999999995</v>
      </c>
      <c r="L38" s="377">
        <f>'4. OEB_Adjustment_Input_Sheet'!M73</f>
        <v>289.5</v>
      </c>
      <c r="M38" s="350">
        <f>'4. OEB_Adjustment_Input_Sheet'!N73</f>
        <v>343.34699999999998</v>
      </c>
      <c r="N38" s="360">
        <f t="shared" si="47"/>
        <v>0</v>
      </c>
      <c r="O38" s="378">
        <f>'4. OEB_Adjustment_Input_Sheet'!P73</f>
        <v>343.34699999999998</v>
      </c>
      <c r="P38" s="377">
        <f>'4. OEB_Adjustment_Input_Sheet'!Q73</f>
        <v>271.29999999999995</v>
      </c>
      <c r="Q38" s="350">
        <f>'4. OEB_Adjustment_Input_Sheet'!R73</f>
        <v>352.25499999999994</v>
      </c>
      <c r="R38" s="360">
        <f t="shared" si="48"/>
        <v>0</v>
      </c>
      <c r="S38" s="378">
        <f>'4. OEB_Adjustment_Input_Sheet'!T73</f>
        <v>352.25499999999994</v>
      </c>
      <c r="T38" s="377">
        <f>'4. OEB_Adjustment_Input_Sheet'!U73</f>
        <v>279.90000000000003</v>
      </c>
      <c r="U38" s="350">
        <f>'4. OEB_Adjustment_Input_Sheet'!V73</f>
        <v>359.19900000000007</v>
      </c>
      <c r="V38" s="360">
        <f t="shared" si="49"/>
        <v>0</v>
      </c>
      <c r="W38" s="378">
        <f>'4. OEB_Adjustment_Input_Sheet'!X73</f>
        <v>359.19900000000007</v>
      </c>
    </row>
    <row r="39" spans="2:24" s="358" customFormat="1" ht="30">
      <c r="B39" s="359">
        <v>18</v>
      </c>
      <c r="C39" s="349" t="s">
        <v>154</v>
      </c>
      <c r="D39" s="377">
        <f>'4. OEB_Adjustment_Input_Sheet'!E74</f>
        <v>-2.1524769041884513</v>
      </c>
      <c r="E39" s="350">
        <f>'4. OEB_Adjustment_Input_Sheet'!F74</f>
        <v>-2.1524769041884513</v>
      </c>
      <c r="F39" s="360">
        <f t="shared" si="45"/>
        <v>0</v>
      </c>
      <c r="G39" s="378">
        <f>'4. OEB_Adjustment_Input_Sheet'!H74</f>
        <v>-2.1524769041884513</v>
      </c>
      <c r="H39" s="377">
        <f>'4. OEB_Adjustment_Input_Sheet'!I74</f>
        <v>-2.1524769041884513</v>
      </c>
      <c r="I39" s="350">
        <f>'4. OEB_Adjustment_Input_Sheet'!J74</f>
        <v>-2.1524769041884513</v>
      </c>
      <c r="J39" s="360">
        <f t="shared" si="46"/>
        <v>0</v>
      </c>
      <c r="K39" s="378">
        <f>'4. OEB_Adjustment_Input_Sheet'!L74</f>
        <v>-2.1524769041884513</v>
      </c>
      <c r="L39" s="377">
        <f>'4. OEB_Adjustment_Input_Sheet'!M74</f>
        <v>0</v>
      </c>
      <c r="M39" s="350">
        <f>'4. OEB_Adjustment_Input_Sheet'!N74</f>
        <v>0</v>
      </c>
      <c r="N39" s="360">
        <f t="shared" si="47"/>
        <v>0</v>
      </c>
      <c r="O39" s="378">
        <f>'4. OEB_Adjustment_Input_Sheet'!P74</f>
        <v>0</v>
      </c>
      <c r="P39" s="377">
        <f>'4. OEB_Adjustment_Input_Sheet'!Q74</f>
        <v>0</v>
      </c>
      <c r="Q39" s="350">
        <f>'4. OEB_Adjustment_Input_Sheet'!R74</f>
        <v>0</v>
      </c>
      <c r="R39" s="360">
        <f t="shared" si="48"/>
        <v>0</v>
      </c>
      <c r="S39" s="378">
        <f>'4. OEB_Adjustment_Input_Sheet'!T74</f>
        <v>0</v>
      </c>
      <c r="T39" s="377">
        <f>'4. OEB_Adjustment_Input_Sheet'!U74</f>
        <v>0</v>
      </c>
      <c r="U39" s="350">
        <f>'4. OEB_Adjustment_Input_Sheet'!V74</f>
        <v>0</v>
      </c>
      <c r="V39" s="360">
        <f t="shared" si="49"/>
        <v>0</v>
      </c>
      <c r="W39" s="378">
        <f>'4. OEB_Adjustment_Input_Sheet'!X74</f>
        <v>0</v>
      </c>
      <c r="X39" s="361"/>
    </row>
    <row r="40" spans="2:24" s="358" customFormat="1" ht="15.75" customHeight="1">
      <c r="B40" s="359">
        <v>19</v>
      </c>
      <c r="C40" s="348" t="s">
        <v>155</v>
      </c>
      <c r="D40" s="377">
        <f>'4. OEB_Adjustment_Input_Sheet'!E75</f>
        <v>-24.017633502952265</v>
      </c>
      <c r="E40" s="350">
        <f>'4. OEB_Adjustment_Input_Sheet'!F75</f>
        <v>-24.017633502952265</v>
      </c>
      <c r="F40" s="360">
        <f t="shared" si="45"/>
        <v>0</v>
      </c>
      <c r="G40" s="378">
        <f>'4. OEB_Adjustment_Input_Sheet'!H75</f>
        <v>-24.017633502952265</v>
      </c>
      <c r="H40" s="377">
        <f>'4. OEB_Adjustment_Input_Sheet'!I75</f>
        <v>-24.017633502952265</v>
      </c>
      <c r="I40" s="350">
        <f>'4. OEB_Adjustment_Input_Sheet'!J75</f>
        <v>-24.017633502952265</v>
      </c>
      <c r="J40" s="360">
        <f t="shared" si="46"/>
        <v>0</v>
      </c>
      <c r="K40" s="378">
        <f>'4. OEB_Adjustment_Input_Sheet'!L75</f>
        <v>-24.017633502952265</v>
      </c>
      <c r="L40" s="377">
        <f>'4. OEB_Adjustment_Input_Sheet'!M75</f>
        <v>0</v>
      </c>
      <c r="M40" s="350">
        <f>'4. OEB_Adjustment_Input_Sheet'!N75</f>
        <v>0</v>
      </c>
      <c r="N40" s="360">
        <f t="shared" si="47"/>
        <v>0</v>
      </c>
      <c r="O40" s="378">
        <f>'4. OEB_Adjustment_Input_Sheet'!P75</f>
        <v>0</v>
      </c>
      <c r="P40" s="377">
        <f>'4. OEB_Adjustment_Input_Sheet'!Q75</f>
        <v>0</v>
      </c>
      <c r="Q40" s="350">
        <f>'4. OEB_Adjustment_Input_Sheet'!R75</f>
        <v>0</v>
      </c>
      <c r="R40" s="360">
        <f t="shared" si="48"/>
        <v>0</v>
      </c>
      <c r="S40" s="378">
        <f>'4. OEB_Adjustment_Input_Sheet'!T75</f>
        <v>0</v>
      </c>
      <c r="T40" s="377">
        <f>'4. OEB_Adjustment_Input_Sheet'!U75</f>
        <v>0</v>
      </c>
      <c r="U40" s="350">
        <f>'4. OEB_Adjustment_Input_Sheet'!V75</f>
        <v>0</v>
      </c>
      <c r="V40" s="360">
        <f t="shared" si="49"/>
        <v>0</v>
      </c>
      <c r="W40" s="378">
        <f>'4. OEB_Adjustment_Input_Sheet'!X75</f>
        <v>0</v>
      </c>
    </row>
    <row r="41" spans="2:24" s="358" customFormat="1" ht="15.75" customHeight="1">
      <c r="B41" s="359">
        <v>20</v>
      </c>
      <c r="C41" s="348" t="s">
        <v>156</v>
      </c>
      <c r="D41" s="377">
        <f>'4. OEB_Adjustment_Input_Sheet'!E76</f>
        <v>18.400000000000002</v>
      </c>
      <c r="E41" s="350">
        <f>'4. OEB_Adjustment_Input_Sheet'!F76</f>
        <v>18.400000000000002</v>
      </c>
      <c r="F41" s="379">
        <f t="shared" si="45"/>
        <v>0</v>
      </c>
      <c r="G41" s="378">
        <f>'4. OEB_Adjustment_Input_Sheet'!H76</f>
        <v>18.400000000000002</v>
      </c>
      <c r="H41" s="377">
        <f>'4. OEB_Adjustment_Input_Sheet'!I76</f>
        <v>18.400000000000002</v>
      </c>
      <c r="I41" s="350">
        <f>'4. OEB_Adjustment_Input_Sheet'!J76</f>
        <v>18.400000000000002</v>
      </c>
      <c r="J41" s="379">
        <f t="shared" si="46"/>
        <v>0</v>
      </c>
      <c r="K41" s="378">
        <f>'4. OEB_Adjustment_Input_Sheet'!L76</f>
        <v>18.400000000000002</v>
      </c>
      <c r="L41" s="377">
        <f>'4. OEB_Adjustment_Input_Sheet'!M76</f>
        <v>18.400000000000002</v>
      </c>
      <c r="M41" s="350">
        <f>'4. OEB_Adjustment_Input_Sheet'!N76</f>
        <v>18.400000000000002</v>
      </c>
      <c r="N41" s="379">
        <f t="shared" si="47"/>
        <v>0</v>
      </c>
      <c r="O41" s="378">
        <f>'4. OEB_Adjustment_Input_Sheet'!P76</f>
        <v>18.400000000000002</v>
      </c>
      <c r="P41" s="377">
        <f>'4. OEB_Adjustment_Input_Sheet'!Q76</f>
        <v>18.400000000000002</v>
      </c>
      <c r="Q41" s="350">
        <f>'4. OEB_Adjustment_Input_Sheet'!R76</f>
        <v>18.400000000000002</v>
      </c>
      <c r="R41" s="379">
        <f t="shared" si="48"/>
        <v>0</v>
      </c>
      <c r="S41" s="378">
        <f>'4. OEB_Adjustment_Input_Sheet'!T76</f>
        <v>18.400000000000002</v>
      </c>
      <c r="T41" s="377">
        <f>'4. OEB_Adjustment_Input_Sheet'!U76</f>
        <v>18.400000000000002</v>
      </c>
      <c r="U41" s="350">
        <f>'4. OEB_Adjustment_Input_Sheet'!V76</f>
        <v>18.400000000000002</v>
      </c>
      <c r="V41" s="379">
        <f t="shared" si="49"/>
        <v>0</v>
      </c>
      <c r="W41" s="378">
        <f>'4. OEB_Adjustment_Input_Sheet'!X76</f>
        <v>18.400000000000002</v>
      </c>
    </row>
    <row r="42" spans="2:24" s="358" customFormat="1" ht="15.75" customHeight="1">
      <c r="B42" s="359">
        <v>21</v>
      </c>
      <c r="C42" s="348" t="s">
        <v>86</v>
      </c>
      <c r="D42" s="377">
        <f>'4. OEB_Adjustment_Input_Sheet'!E77</f>
        <v>39.62314574752763</v>
      </c>
      <c r="E42" s="350">
        <f>'4. OEB_Adjustment_Input_Sheet'!F77</f>
        <v>25.937831787817665</v>
      </c>
      <c r="F42" s="379">
        <f t="shared" si="45"/>
        <v>0</v>
      </c>
      <c r="G42" s="378">
        <f>'4. OEB_Adjustment_Input_Sheet'!H77</f>
        <v>25.937831787817665</v>
      </c>
      <c r="H42" s="377">
        <f>'4. OEB_Adjustment_Input_Sheet'!I77</f>
        <v>37.054227489943834</v>
      </c>
      <c r="I42" s="350">
        <f>'4. OEB_Adjustment_Input_Sheet'!J77</f>
        <v>22.112877687817665</v>
      </c>
      <c r="J42" s="379">
        <f t="shared" si="46"/>
        <v>0</v>
      </c>
      <c r="K42" s="378">
        <f>'4. OEB_Adjustment_Input_Sheet'!L77</f>
        <v>22.112877687817665</v>
      </c>
      <c r="L42" s="377">
        <f>'4. OEB_Adjustment_Input_Sheet'!M77</f>
        <v>34.485309232360031</v>
      </c>
      <c r="M42" s="350">
        <f>'4. OEB_Adjustment_Input_Sheet'!N77</f>
        <v>18.287923587817666</v>
      </c>
      <c r="N42" s="379">
        <f t="shared" si="47"/>
        <v>0</v>
      </c>
      <c r="O42" s="378">
        <f>'4. OEB_Adjustment_Input_Sheet'!P77</f>
        <v>18.287923587817666</v>
      </c>
      <c r="P42" s="377">
        <f>'4. OEB_Adjustment_Input_Sheet'!Q77</f>
        <v>31.916390974776235</v>
      </c>
      <c r="Q42" s="350">
        <f>'4. OEB_Adjustment_Input_Sheet'!R77</f>
        <v>14.462969487817665</v>
      </c>
      <c r="R42" s="379">
        <f t="shared" si="48"/>
        <v>0</v>
      </c>
      <c r="S42" s="378">
        <f>'4. OEB_Adjustment_Input_Sheet'!T77</f>
        <v>14.462969487817665</v>
      </c>
      <c r="T42" s="377">
        <f>'4. OEB_Adjustment_Input_Sheet'!U77</f>
        <v>30.154058142839283</v>
      </c>
      <c r="U42" s="350">
        <f>'4. OEB_Adjustment_Input_Sheet'!V77</f>
        <v>12.354539262817665</v>
      </c>
      <c r="V42" s="379">
        <f t="shared" si="49"/>
        <v>0</v>
      </c>
      <c r="W42" s="378">
        <f>'4. OEB_Adjustment_Input_Sheet'!X77</f>
        <v>12.354539262817665</v>
      </c>
    </row>
    <row r="43" spans="2:24" s="358" customFormat="1" ht="15.75" customHeight="1">
      <c r="B43" s="359">
        <v>22</v>
      </c>
      <c r="C43" s="348" t="s">
        <v>84</v>
      </c>
      <c r="D43" s="377">
        <f>'4. OEB_Adjustment_Input_Sheet'!E78</f>
        <v>57.787815029593773</v>
      </c>
      <c r="E43" s="350">
        <f>'4. OEB_Adjustment_Input_Sheet'!F78</f>
        <v>63.889209288598039</v>
      </c>
      <c r="F43" s="379">
        <f t="shared" si="45"/>
        <v>0</v>
      </c>
      <c r="G43" s="378">
        <f>'4. OEB_Adjustment_Input_Sheet'!H78</f>
        <v>63.889209288598039</v>
      </c>
      <c r="H43" s="377">
        <f>'4. OEB_Adjustment_Input_Sheet'!I78</f>
        <v>59.766317516325728</v>
      </c>
      <c r="I43" s="350">
        <f>'4. OEB_Adjustment_Input_Sheet'!J78</f>
        <v>63.208530511376765</v>
      </c>
      <c r="J43" s="379">
        <f t="shared" si="46"/>
        <v>0</v>
      </c>
      <c r="K43" s="378">
        <f>'4. OEB_Adjustment_Input_Sheet'!L78</f>
        <v>63.208530511376765</v>
      </c>
      <c r="L43" s="377">
        <f>'4. OEB_Adjustment_Input_Sheet'!M78</f>
        <v>72.121136662169718</v>
      </c>
      <c r="M43" s="350">
        <f>'4. OEB_Adjustment_Input_Sheet'!N78</f>
        <v>77.877845073958667</v>
      </c>
      <c r="N43" s="379">
        <f t="shared" si="47"/>
        <v>0</v>
      </c>
      <c r="O43" s="378">
        <f>'4. OEB_Adjustment_Input_Sheet'!P78</f>
        <v>77.877845073958667</v>
      </c>
      <c r="P43" s="377">
        <f>'4. OEB_Adjustment_Input_Sheet'!Q78</f>
        <v>61.885058852583384</v>
      </c>
      <c r="Q43" s="350">
        <f>'4. OEB_Adjustment_Input_Sheet'!R78</f>
        <v>66.491680031804094</v>
      </c>
      <c r="R43" s="379">
        <f t="shared" si="48"/>
        <v>0</v>
      </c>
      <c r="S43" s="378">
        <f>'4. OEB_Adjustment_Input_Sheet'!T78</f>
        <v>66.491680031804094</v>
      </c>
      <c r="T43" s="377">
        <f>'4. OEB_Adjustment_Input_Sheet'!U78</f>
        <v>63.065792440486888</v>
      </c>
      <c r="U43" s="350">
        <f>'4. OEB_Adjustment_Input_Sheet'!V78</f>
        <v>68.836008473533141</v>
      </c>
      <c r="V43" s="379">
        <f t="shared" si="49"/>
        <v>0</v>
      </c>
      <c r="W43" s="378">
        <f>'4. OEB_Adjustment_Input_Sheet'!X78</f>
        <v>68.836008473533141</v>
      </c>
    </row>
    <row r="44" spans="2:24" s="358" customFormat="1" ht="15.75" customHeight="1">
      <c r="B44" s="359">
        <v>23</v>
      </c>
      <c r="C44" s="348" t="s">
        <v>85</v>
      </c>
      <c r="D44" s="377">
        <f>'4. OEB_Adjustment_Input_Sheet'!E79</f>
        <v>85.049711935274942</v>
      </c>
      <c r="E44" s="350">
        <f>'4. OEB_Adjustment_Input_Sheet'!F79</f>
        <v>84.447281413939763</v>
      </c>
      <c r="F44" s="360">
        <f t="shared" si="45"/>
        <v>0</v>
      </c>
      <c r="G44" s="378">
        <f>'4. OEB_Adjustment_Input_Sheet'!H79</f>
        <v>84.447281413939763</v>
      </c>
      <c r="H44" s="377">
        <f>'4. OEB_Adjustment_Input_Sheet'!I79</f>
        <v>108.33104451162025</v>
      </c>
      <c r="I44" s="350">
        <f>'4. OEB_Adjustment_Input_Sheet'!J79</f>
        <v>85.720488185204019</v>
      </c>
      <c r="J44" s="360">
        <f t="shared" si="46"/>
        <v>0</v>
      </c>
      <c r="K44" s="378">
        <f>'4. OEB_Adjustment_Input_Sheet'!L79</f>
        <v>85.720488185204019</v>
      </c>
      <c r="L44" s="377">
        <f>'4. OEB_Adjustment_Input_Sheet'!M79</f>
        <v>139.95531890270237</v>
      </c>
      <c r="M44" s="350">
        <f>'4. OEB_Adjustment_Input_Sheet'!N79</f>
        <v>120.36725776366031</v>
      </c>
      <c r="N44" s="360">
        <f t="shared" si="47"/>
        <v>0</v>
      </c>
      <c r="O44" s="378">
        <f>'4. OEB_Adjustment_Input_Sheet'!P79</f>
        <v>120.36725776366031</v>
      </c>
      <c r="P44" s="377">
        <f>'4. OEB_Adjustment_Input_Sheet'!Q79</f>
        <v>208.39973983039545</v>
      </c>
      <c r="Q44" s="350">
        <f>'4. OEB_Adjustment_Input_Sheet'!R79</f>
        <v>151.99821290522027</v>
      </c>
      <c r="R44" s="360">
        <f t="shared" si="48"/>
        <v>0</v>
      </c>
      <c r="S44" s="378">
        <f>'4. OEB_Adjustment_Input_Sheet'!T79</f>
        <v>151.99821290522027</v>
      </c>
      <c r="T44" s="377">
        <f>'4. OEB_Adjustment_Input_Sheet'!U79</f>
        <v>191.58187641902606</v>
      </c>
      <c r="U44" s="350">
        <f>'4. OEB_Adjustment_Input_Sheet'!V79</f>
        <v>193.65843620869646</v>
      </c>
      <c r="V44" s="360">
        <f t="shared" si="49"/>
        <v>0</v>
      </c>
      <c r="W44" s="378">
        <f>'4. OEB_Adjustment_Input_Sheet'!X79</f>
        <v>193.65843620869646</v>
      </c>
    </row>
    <row r="45" spans="2:24" s="358" customFormat="1" ht="15">
      <c r="B45" s="359">
        <v>24</v>
      </c>
      <c r="C45" s="348" t="s">
        <v>87</v>
      </c>
      <c r="D45" s="380">
        <f>'4. OEB_Adjustment_Input_Sheet'!E80</f>
        <v>63.7</v>
      </c>
      <c r="E45" s="529">
        <f>'4. OEB_Adjustment_Input_Sheet'!F80</f>
        <v>63.7</v>
      </c>
      <c r="F45" s="362">
        <f t="shared" si="45"/>
        <v>0</v>
      </c>
      <c r="G45" s="381">
        <f>'4. OEB_Adjustment_Input_Sheet'!H80</f>
        <v>63.7</v>
      </c>
      <c r="H45" s="380">
        <f>'4. OEB_Adjustment_Input_Sheet'!I80</f>
        <v>49.214999999999996</v>
      </c>
      <c r="I45" s="529">
        <f>'4. OEB_Adjustment_Input_Sheet'!J80</f>
        <v>49.214999999999996</v>
      </c>
      <c r="J45" s="362">
        <f t="shared" si="46"/>
        <v>0</v>
      </c>
      <c r="K45" s="381">
        <f>'4. OEB_Adjustment_Input_Sheet'!L80</f>
        <v>49.214999999999996</v>
      </c>
      <c r="L45" s="380">
        <f>'4. OEB_Adjustment_Input_Sheet'!M80</f>
        <v>38.355000000000004</v>
      </c>
      <c r="M45" s="529">
        <f>'4. OEB_Adjustment_Input_Sheet'!N80</f>
        <v>38.355000000000004</v>
      </c>
      <c r="N45" s="362">
        <f t="shared" si="47"/>
        <v>0</v>
      </c>
      <c r="O45" s="381">
        <f>'4. OEB_Adjustment_Input_Sheet'!P80</f>
        <v>38.355000000000004</v>
      </c>
      <c r="P45" s="380">
        <f>'4. OEB_Adjustment_Input_Sheet'!Q80</f>
        <v>38.629999999999995</v>
      </c>
      <c r="Q45" s="529">
        <f>'4. OEB_Adjustment_Input_Sheet'!R80</f>
        <v>38.629999999999995</v>
      </c>
      <c r="R45" s="362">
        <f t="shared" si="48"/>
        <v>0</v>
      </c>
      <c r="S45" s="381">
        <f>'4. OEB_Adjustment_Input_Sheet'!T80</f>
        <v>38.629999999999995</v>
      </c>
      <c r="T45" s="380">
        <f>'4. OEB_Adjustment_Input_Sheet'!U80</f>
        <v>40.15</v>
      </c>
      <c r="U45" s="529">
        <f>'4. OEB_Adjustment_Input_Sheet'!V80</f>
        <v>40.15</v>
      </c>
      <c r="V45" s="362">
        <f t="shared" si="49"/>
        <v>0</v>
      </c>
      <c r="W45" s="381">
        <f>'4. OEB_Adjustment_Input_Sheet'!X80</f>
        <v>40.15</v>
      </c>
    </row>
    <row r="46" spans="2:24" ht="16.5" thickBot="1">
      <c r="B46" s="46">
        <v>25</v>
      </c>
      <c r="C46" s="134" t="s">
        <v>88</v>
      </c>
      <c r="D46" s="188">
        <f t="shared" ref="D46" si="50">SUM(D37:D45)</f>
        <v>857.24186523138167</v>
      </c>
      <c r="E46" s="225">
        <f>SUM(E37:E45)</f>
        <v>895.21694206249549</v>
      </c>
      <c r="F46" s="200">
        <f t="shared" si="45"/>
        <v>0</v>
      </c>
      <c r="G46" s="189">
        <f>SUM(G37:G45)</f>
        <v>895.21694206249549</v>
      </c>
      <c r="H46" s="188">
        <f t="shared" ref="H46" si="51">SUM(H37:H45)</f>
        <v>905.71786231762235</v>
      </c>
      <c r="I46" s="225">
        <f>SUM(I37:I45)</f>
        <v>916.86359623728538</v>
      </c>
      <c r="J46" s="200">
        <f t="shared" si="46"/>
        <v>0</v>
      </c>
      <c r="K46" s="189">
        <f>SUM(K37:K45)</f>
        <v>916.86359623728538</v>
      </c>
      <c r="L46" s="188">
        <f t="shared" ref="L46" si="52">SUM(L37:L45)</f>
        <v>976.77413609154564</v>
      </c>
      <c r="M46" s="225">
        <f>SUM(M37:M45)</f>
        <v>1027.5918247729046</v>
      </c>
      <c r="N46" s="200">
        <f t="shared" si="47"/>
        <v>0</v>
      </c>
      <c r="O46" s="189">
        <f>SUM(O37:O45)</f>
        <v>1027.5918247729046</v>
      </c>
      <c r="P46" s="188">
        <f t="shared" ref="P46" si="53">SUM(P37:P45)</f>
        <v>1155.3908840033068</v>
      </c>
      <c r="Q46" s="225">
        <f>SUM(Q37:Q45)</f>
        <v>1194.0969838235483</v>
      </c>
      <c r="R46" s="200">
        <f t="shared" si="48"/>
        <v>0</v>
      </c>
      <c r="S46" s="189">
        <f>SUM(S37:S45)</f>
        <v>1194.0969838235483</v>
      </c>
      <c r="T46" s="188">
        <f t="shared" ref="T46" si="54">SUM(T37:T45)</f>
        <v>961.37253499349742</v>
      </c>
      <c r="U46" s="225">
        <f>SUM(U37:U45)</f>
        <v>1019.9326201888326</v>
      </c>
      <c r="V46" s="200">
        <f t="shared" si="49"/>
        <v>0</v>
      </c>
      <c r="W46" s="189">
        <f>SUM(W37:W45)</f>
        <v>1019.9326201888326</v>
      </c>
    </row>
    <row r="47" spans="2:24" ht="15">
      <c r="B47" s="82"/>
      <c r="C47" s="135"/>
      <c r="D47" s="118"/>
      <c r="E47" s="135"/>
      <c r="F47" s="365"/>
      <c r="G47" s="366"/>
      <c r="H47" s="118"/>
      <c r="I47" s="135"/>
      <c r="J47" s="365"/>
      <c r="K47" s="366"/>
      <c r="L47" s="118"/>
      <c r="M47" s="135"/>
      <c r="N47" s="365"/>
      <c r="O47" s="366"/>
      <c r="P47" s="118"/>
      <c r="Q47" s="135"/>
      <c r="R47" s="365"/>
      <c r="S47" s="366"/>
      <c r="T47" s="118"/>
      <c r="U47" s="135"/>
      <c r="V47" s="365"/>
      <c r="W47" s="366"/>
    </row>
    <row r="48" spans="2:24" ht="16.5" thickBot="1">
      <c r="B48" s="82"/>
      <c r="C48" s="134" t="s">
        <v>89</v>
      </c>
      <c r="D48" s="175"/>
      <c r="E48" s="365"/>
      <c r="F48" s="365"/>
      <c r="G48" s="366"/>
      <c r="H48" s="175"/>
      <c r="I48" s="365"/>
      <c r="J48" s="365"/>
      <c r="K48" s="366"/>
      <c r="L48" s="175"/>
      <c r="M48" s="365"/>
      <c r="N48" s="365"/>
      <c r="O48" s="366"/>
      <c r="P48" s="175"/>
      <c r="Q48" s="365"/>
      <c r="R48" s="365"/>
      <c r="S48" s="366"/>
      <c r="T48" s="175"/>
      <c r="U48" s="365"/>
      <c r="V48" s="365"/>
      <c r="W48" s="366"/>
    </row>
    <row r="49" spans="2:23" ht="15">
      <c r="B49" s="46">
        <v>26</v>
      </c>
      <c r="C49" s="348" t="s">
        <v>90</v>
      </c>
      <c r="D49" s="240">
        <f>'4. OEB_Adjustment_Input_Sheet'!E84</f>
        <v>394.22677689148168</v>
      </c>
      <c r="E49" s="283">
        <f>'4. OEB_Adjustment_Input_Sheet'!F84</f>
        <v>394.22677689148168</v>
      </c>
      <c r="F49" s="227">
        <f t="shared" ref="F49:F56" si="55">G49-E49</f>
        <v>0</v>
      </c>
      <c r="G49" s="241">
        <f>'4. OEB_Adjustment_Input_Sheet'!H84</f>
        <v>394.22677689148168</v>
      </c>
      <c r="H49" s="240">
        <f>'4. OEB_Adjustment_Input_Sheet'!I84</f>
        <v>504.43459357214095</v>
      </c>
      <c r="I49" s="283">
        <f>'4. OEB_Adjustment_Input_Sheet'!J84</f>
        <v>504.43459357214095</v>
      </c>
      <c r="J49" s="227">
        <f t="shared" ref="J49:J56" si="56">K49-I49</f>
        <v>0</v>
      </c>
      <c r="K49" s="241">
        <f>'4. OEB_Adjustment_Input_Sheet'!L84</f>
        <v>504.43459357214095</v>
      </c>
      <c r="L49" s="240">
        <f>'4. OEB_Adjustment_Input_Sheet'!M84</f>
        <v>571.12609908681168</v>
      </c>
      <c r="M49" s="283">
        <f>'4. OEB_Adjustment_Input_Sheet'!N84</f>
        <v>571.12609908681168</v>
      </c>
      <c r="N49" s="227">
        <f t="shared" ref="N49:N56" si="57">O49-M49</f>
        <v>0</v>
      </c>
      <c r="O49" s="241">
        <f>'4. OEB_Adjustment_Input_Sheet'!P84</f>
        <v>571.12609908681168</v>
      </c>
      <c r="P49" s="240">
        <f>'4. OEB_Adjustment_Input_Sheet'!Q84</f>
        <v>594.81669395474489</v>
      </c>
      <c r="Q49" s="283">
        <f>'4. OEB_Adjustment_Input_Sheet'!R84</f>
        <v>594.81669395474489</v>
      </c>
      <c r="R49" s="227">
        <f t="shared" ref="R49:R56" si="58">S49-Q49</f>
        <v>0</v>
      </c>
      <c r="S49" s="241">
        <f>'4. OEB_Adjustment_Input_Sheet'!T84</f>
        <v>594.81669395474489</v>
      </c>
      <c r="T49" s="240">
        <f>'4. OEB_Adjustment_Input_Sheet'!U84</f>
        <v>596.97119953824927</v>
      </c>
      <c r="U49" s="283">
        <f>'4. OEB_Adjustment_Input_Sheet'!V84</f>
        <v>596.97119953824927</v>
      </c>
      <c r="V49" s="227">
        <f t="shared" ref="V49:V56" si="59">W49-U49</f>
        <v>0</v>
      </c>
      <c r="W49" s="241">
        <f>'4. OEB_Adjustment_Input_Sheet'!X84</f>
        <v>596.97119953824927</v>
      </c>
    </row>
    <row r="50" spans="2:23" ht="15">
      <c r="B50" s="46">
        <v>27</v>
      </c>
      <c r="C50" s="348" t="s">
        <v>157</v>
      </c>
      <c r="D50" s="242">
        <f>'4. OEB_Adjustment_Input_Sheet'!E85</f>
        <v>165.96244480629969</v>
      </c>
      <c r="E50" s="273">
        <f>'4. OEB_Adjustment_Input_Sheet'!F85</f>
        <v>217.54048660985833</v>
      </c>
      <c r="F50" s="224">
        <f t="shared" si="55"/>
        <v>0</v>
      </c>
      <c r="G50" s="185">
        <f>'4. OEB_Adjustment_Input_Sheet'!H85</f>
        <v>217.54048660985833</v>
      </c>
      <c r="H50" s="242">
        <f>'4. OEB_Adjustment_Input_Sheet'!I85</f>
        <v>177.38024252115451</v>
      </c>
      <c r="I50" s="273">
        <f>'4. OEB_Adjustment_Input_Sheet'!J85</f>
        <v>227.94698896254999</v>
      </c>
      <c r="J50" s="224">
        <f t="shared" si="56"/>
        <v>0</v>
      </c>
      <c r="K50" s="185">
        <f>'4. OEB_Adjustment_Input_Sheet'!L85</f>
        <v>227.94698896254999</v>
      </c>
      <c r="L50" s="242">
        <f>'4. OEB_Adjustment_Input_Sheet'!M85</f>
        <v>200.58976791821391</v>
      </c>
      <c r="M50" s="273">
        <f>'4. OEB_Adjustment_Input_Sheet'!N85</f>
        <v>232.76305315823444</v>
      </c>
      <c r="N50" s="224">
        <f t="shared" si="57"/>
        <v>0</v>
      </c>
      <c r="O50" s="185">
        <f>'4. OEB_Adjustment_Input_Sheet'!P85</f>
        <v>232.76305315823444</v>
      </c>
      <c r="P50" s="242">
        <f>'4. OEB_Adjustment_Input_Sheet'!Q85</f>
        <v>230.73560247644573</v>
      </c>
      <c r="Q50" s="273">
        <f>'4. OEB_Adjustment_Input_Sheet'!R85</f>
        <v>283.61989372237224</v>
      </c>
      <c r="R50" s="224">
        <f t="shared" si="58"/>
        <v>0</v>
      </c>
      <c r="S50" s="185">
        <f>'4. OEB_Adjustment_Input_Sheet'!T85</f>
        <v>283.61989372237224</v>
      </c>
      <c r="T50" s="242">
        <f>'4. OEB_Adjustment_Input_Sheet'!U85</f>
        <v>228.03439788965798</v>
      </c>
      <c r="U50" s="273">
        <f>'4. OEB_Adjustment_Input_Sheet'!V85</f>
        <v>316.98463103538086</v>
      </c>
      <c r="V50" s="224">
        <f t="shared" si="59"/>
        <v>0</v>
      </c>
      <c r="W50" s="185">
        <f>'4. OEB_Adjustment_Input_Sheet'!X85</f>
        <v>316.98463103538086</v>
      </c>
    </row>
    <row r="51" spans="2:23" ht="15">
      <c r="B51" s="46">
        <v>28</v>
      </c>
      <c r="C51" s="348" t="s">
        <v>158</v>
      </c>
      <c r="D51" s="242">
        <f>'4. OEB_Adjustment_Input_Sheet'!E86</f>
        <v>156.05511062333866</v>
      </c>
      <c r="E51" s="273">
        <f>'4. OEB_Adjustment_Input_Sheet'!F86</f>
        <v>0</v>
      </c>
      <c r="F51" s="224">
        <f t="shared" si="55"/>
        <v>0</v>
      </c>
      <c r="G51" s="185">
        <f>'4. OEB_Adjustment_Input_Sheet'!H86</f>
        <v>0</v>
      </c>
      <c r="H51" s="242">
        <f>'4. OEB_Adjustment_Input_Sheet'!I86</f>
        <v>175.34636187175772</v>
      </c>
      <c r="I51" s="273">
        <f>'4. OEB_Adjustment_Input_Sheet'!J86</f>
        <v>0</v>
      </c>
      <c r="J51" s="224">
        <f t="shared" si="56"/>
        <v>0</v>
      </c>
      <c r="K51" s="185">
        <f>'4. OEB_Adjustment_Input_Sheet'!L86</f>
        <v>0</v>
      </c>
      <c r="L51" s="242">
        <f>'4. OEB_Adjustment_Input_Sheet'!M86</f>
        <v>265.71988487040471</v>
      </c>
      <c r="M51" s="273">
        <f>'4. OEB_Adjustment_Input_Sheet'!N86</f>
        <v>0</v>
      </c>
      <c r="N51" s="224">
        <f t="shared" si="57"/>
        <v>0</v>
      </c>
      <c r="O51" s="185">
        <f>'4. OEB_Adjustment_Input_Sheet'!P86</f>
        <v>0</v>
      </c>
      <c r="P51" s="242">
        <f>'4. OEB_Adjustment_Input_Sheet'!Q86</f>
        <v>35.197680345072179</v>
      </c>
      <c r="Q51" s="273">
        <f>'4. OEB_Adjustment_Input_Sheet'!R86</f>
        <v>0</v>
      </c>
      <c r="R51" s="224">
        <f t="shared" si="58"/>
        <v>0</v>
      </c>
      <c r="S51" s="185">
        <f>'4. OEB_Adjustment_Input_Sheet'!T86</f>
        <v>0</v>
      </c>
      <c r="T51" s="242">
        <f>'4. OEB_Adjustment_Input_Sheet'!U86</f>
        <v>35.197680345072065</v>
      </c>
      <c r="U51" s="273">
        <f>'4. OEB_Adjustment_Input_Sheet'!V86</f>
        <v>0</v>
      </c>
      <c r="V51" s="224">
        <f t="shared" si="59"/>
        <v>0</v>
      </c>
      <c r="W51" s="185">
        <f>'4. OEB_Adjustment_Input_Sheet'!X86</f>
        <v>0</v>
      </c>
    </row>
    <row r="52" spans="2:23" ht="15">
      <c r="B52" s="46">
        <v>29</v>
      </c>
      <c r="C52" s="348" t="s">
        <v>91</v>
      </c>
      <c r="D52" s="242">
        <f>'4. OEB_Adjustment_Input_Sheet'!E87</f>
        <v>171.1</v>
      </c>
      <c r="E52" s="273">
        <f>'4. OEB_Adjustment_Input_Sheet'!F87</f>
        <v>200.02600000000001</v>
      </c>
      <c r="F52" s="224">
        <f t="shared" si="55"/>
        <v>0</v>
      </c>
      <c r="G52" s="185">
        <f>'4. OEB_Adjustment_Input_Sheet'!H87</f>
        <v>200.02600000000001</v>
      </c>
      <c r="H52" s="242">
        <f>'4. OEB_Adjustment_Input_Sheet'!I87</f>
        <v>175.5</v>
      </c>
      <c r="I52" s="273">
        <f>'4. OEB_Adjustment_Input_Sheet'!J87</f>
        <v>202.91659999999999</v>
      </c>
      <c r="J52" s="224">
        <f t="shared" si="56"/>
        <v>0</v>
      </c>
      <c r="K52" s="185">
        <f>'4. OEB_Adjustment_Input_Sheet'!L87</f>
        <v>202.91659999999999</v>
      </c>
      <c r="L52" s="242">
        <f>'4. OEB_Adjustment_Input_Sheet'!M87</f>
        <v>180.3</v>
      </c>
      <c r="M52" s="273">
        <f>'4. OEB_Adjustment_Input_Sheet'!N87</f>
        <v>243.476</v>
      </c>
      <c r="N52" s="224">
        <f t="shared" si="57"/>
        <v>0</v>
      </c>
      <c r="O52" s="185">
        <f>'4. OEB_Adjustment_Input_Sheet'!P87</f>
        <v>243.476</v>
      </c>
      <c r="P52" s="242">
        <f>'4. OEB_Adjustment_Input_Sheet'!Q87</f>
        <v>157.19999999999999</v>
      </c>
      <c r="Q52" s="273">
        <f>'4. OEB_Adjustment_Input_Sheet'!R87</f>
        <v>247.9188</v>
      </c>
      <c r="R52" s="224">
        <f t="shared" si="58"/>
        <v>0</v>
      </c>
      <c r="S52" s="185">
        <f>'4. OEB_Adjustment_Input_Sheet'!T87</f>
        <v>247.9188</v>
      </c>
      <c r="T52" s="242">
        <f>'4. OEB_Adjustment_Input_Sheet'!U87</f>
        <v>162.1</v>
      </c>
      <c r="U52" s="273">
        <f>'4. OEB_Adjustment_Input_Sheet'!V87</f>
        <v>250.64920000000001</v>
      </c>
      <c r="V52" s="224">
        <f t="shared" si="59"/>
        <v>0</v>
      </c>
      <c r="W52" s="185">
        <f>'4. OEB_Adjustment_Input_Sheet'!X87</f>
        <v>250.64920000000001</v>
      </c>
    </row>
    <row r="53" spans="2:23" ht="15">
      <c r="B53" s="46">
        <v>30</v>
      </c>
      <c r="C53" s="348" t="s">
        <v>159</v>
      </c>
      <c r="D53" s="242">
        <f>'4. OEB_Adjustment_Input_Sheet'!E88</f>
        <v>100.9</v>
      </c>
      <c r="E53" s="273">
        <f>'4. OEB_Adjustment_Input_Sheet'!F88</f>
        <v>91.136099999999999</v>
      </c>
      <c r="F53" s="224">
        <f t="shared" si="55"/>
        <v>0</v>
      </c>
      <c r="G53" s="185">
        <f>'4. OEB_Adjustment_Input_Sheet'!H88</f>
        <v>91.136099999999999</v>
      </c>
      <c r="H53" s="242">
        <f>'4. OEB_Adjustment_Input_Sheet'!I88</f>
        <v>104.89999999999999</v>
      </c>
      <c r="I53" s="273">
        <f>'4. OEB_Adjustment_Input_Sheet'!J88</f>
        <v>95.738900000000001</v>
      </c>
      <c r="J53" s="224">
        <f t="shared" si="56"/>
        <v>0</v>
      </c>
      <c r="K53" s="185">
        <f>'4. OEB_Adjustment_Input_Sheet'!L88</f>
        <v>95.738900000000001</v>
      </c>
      <c r="L53" s="242">
        <f>'4. OEB_Adjustment_Input_Sheet'!M88</f>
        <v>109.2</v>
      </c>
      <c r="M53" s="273">
        <f>'4. OEB_Adjustment_Input_Sheet'!N88</f>
        <v>99.870699999999999</v>
      </c>
      <c r="N53" s="224">
        <f t="shared" si="57"/>
        <v>0</v>
      </c>
      <c r="O53" s="185">
        <f>'4. OEB_Adjustment_Input_Sheet'!P88</f>
        <v>99.870699999999999</v>
      </c>
      <c r="P53" s="242">
        <f>'4. OEB_Adjustment_Input_Sheet'!Q88</f>
        <v>114.06</v>
      </c>
      <c r="Q53" s="273">
        <f>'4. OEB_Adjustment_Input_Sheet'!R88</f>
        <v>104.33629999999999</v>
      </c>
      <c r="R53" s="224">
        <f t="shared" si="58"/>
        <v>0</v>
      </c>
      <c r="S53" s="185">
        <f>'4. OEB_Adjustment_Input_Sheet'!T88</f>
        <v>104.33629999999999</v>
      </c>
      <c r="T53" s="242">
        <f>'4. OEB_Adjustment_Input_Sheet'!U88</f>
        <v>117.8</v>
      </c>
      <c r="U53" s="273">
        <f>'4. OEB_Adjustment_Input_Sheet'!V88</f>
        <v>108.54940000000001</v>
      </c>
      <c r="V53" s="224">
        <f t="shared" si="59"/>
        <v>0</v>
      </c>
      <c r="W53" s="185">
        <f>'4. OEB_Adjustment_Input_Sheet'!X88</f>
        <v>108.54940000000001</v>
      </c>
    </row>
    <row r="54" spans="2:23" ht="15">
      <c r="B54" s="46">
        <v>31</v>
      </c>
      <c r="C54" s="348" t="s">
        <v>160</v>
      </c>
      <c r="D54" s="242">
        <f>'4. OEB_Adjustment_Input_Sheet'!E89</f>
        <v>27.7</v>
      </c>
      <c r="E54" s="273">
        <f>'4. OEB_Adjustment_Input_Sheet'!F89</f>
        <v>27.7</v>
      </c>
      <c r="F54" s="224">
        <f t="shared" si="55"/>
        <v>0</v>
      </c>
      <c r="G54" s="185">
        <f>'4. OEB_Adjustment_Input_Sheet'!H89</f>
        <v>27.7</v>
      </c>
      <c r="H54" s="242">
        <f>'4. OEB_Adjustment_Input_Sheet'!I89</f>
        <v>27.7</v>
      </c>
      <c r="I54" s="273">
        <f>'4. OEB_Adjustment_Input_Sheet'!J89</f>
        <v>27.7</v>
      </c>
      <c r="J54" s="224">
        <f t="shared" si="56"/>
        <v>0</v>
      </c>
      <c r="K54" s="185">
        <f>'4. OEB_Adjustment_Input_Sheet'!L89</f>
        <v>27.7</v>
      </c>
      <c r="L54" s="242">
        <f>'4. OEB_Adjustment_Input_Sheet'!M89</f>
        <v>27.7</v>
      </c>
      <c r="M54" s="273">
        <f>'4. OEB_Adjustment_Input_Sheet'!N89</f>
        <v>27.7</v>
      </c>
      <c r="N54" s="224">
        <f t="shared" si="57"/>
        <v>0</v>
      </c>
      <c r="O54" s="185">
        <f>'4. OEB_Adjustment_Input_Sheet'!P89</f>
        <v>27.7</v>
      </c>
      <c r="P54" s="242">
        <f>'4. OEB_Adjustment_Input_Sheet'!Q89</f>
        <v>27.7</v>
      </c>
      <c r="Q54" s="273">
        <f>'4. OEB_Adjustment_Input_Sheet'!R89</f>
        <v>27.7</v>
      </c>
      <c r="R54" s="224">
        <f t="shared" si="58"/>
        <v>0</v>
      </c>
      <c r="S54" s="185">
        <f>'4. OEB_Adjustment_Input_Sheet'!T89</f>
        <v>27.7</v>
      </c>
      <c r="T54" s="242">
        <f>'4. OEB_Adjustment_Input_Sheet'!U89</f>
        <v>27.7</v>
      </c>
      <c r="U54" s="273">
        <f>'4. OEB_Adjustment_Input_Sheet'!V89</f>
        <v>27.7</v>
      </c>
      <c r="V54" s="224">
        <f t="shared" si="59"/>
        <v>0</v>
      </c>
      <c r="W54" s="185">
        <f>'4. OEB_Adjustment_Input_Sheet'!X89</f>
        <v>27.7</v>
      </c>
    </row>
    <row r="55" spans="2:23" ht="15">
      <c r="B55" s="46">
        <v>32</v>
      </c>
      <c r="C55" s="348" t="s">
        <v>87</v>
      </c>
      <c r="D55" s="382">
        <f>'4. OEB_Adjustment_Input_Sheet'!E90</f>
        <v>20.3</v>
      </c>
      <c r="E55" s="495">
        <f>'4. OEB_Adjustment_Input_Sheet'!F90</f>
        <v>20.3</v>
      </c>
      <c r="F55" s="212">
        <f t="shared" si="55"/>
        <v>0</v>
      </c>
      <c r="G55" s="187">
        <f>'4. OEB_Adjustment_Input_Sheet'!H90</f>
        <v>20.3</v>
      </c>
      <c r="H55" s="382">
        <f>'4. OEB_Adjustment_Input_Sheet'!I90</f>
        <v>0.1</v>
      </c>
      <c r="I55" s="495">
        <f>'4. OEB_Adjustment_Input_Sheet'!J90</f>
        <v>0.1</v>
      </c>
      <c r="J55" s="212">
        <f t="shared" si="56"/>
        <v>0</v>
      </c>
      <c r="K55" s="187">
        <f>'4. OEB_Adjustment_Input_Sheet'!L90</f>
        <v>0.1</v>
      </c>
      <c r="L55" s="382">
        <f>'4. OEB_Adjustment_Input_Sheet'!M90</f>
        <v>1.1000000000000001</v>
      </c>
      <c r="M55" s="495">
        <f>'4. OEB_Adjustment_Input_Sheet'!N90</f>
        <v>1.1000000000000001</v>
      </c>
      <c r="N55" s="212">
        <f t="shared" si="57"/>
        <v>0</v>
      </c>
      <c r="O55" s="187">
        <f>'4. OEB_Adjustment_Input_Sheet'!P90</f>
        <v>1.1000000000000001</v>
      </c>
      <c r="P55" s="382">
        <f>'4. OEB_Adjustment_Input_Sheet'!Q90</f>
        <v>5.7</v>
      </c>
      <c r="Q55" s="495">
        <f>'4. OEB_Adjustment_Input_Sheet'!R90</f>
        <v>5.7</v>
      </c>
      <c r="R55" s="212">
        <f t="shared" si="58"/>
        <v>0</v>
      </c>
      <c r="S55" s="187">
        <f>'4. OEB_Adjustment_Input_Sheet'!T90</f>
        <v>5.7</v>
      </c>
      <c r="T55" s="382">
        <f>'4. OEB_Adjustment_Input_Sheet'!U90</f>
        <v>16.5</v>
      </c>
      <c r="U55" s="495">
        <f>'4. OEB_Adjustment_Input_Sheet'!V90</f>
        <v>16.5</v>
      </c>
      <c r="V55" s="212">
        <f t="shared" si="59"/>
        <v>0</v>
      </c>
      <c r="W55" s="187">
        <f>'4. OEB_Adjustment_Input_Sheet'!X90</f>
        <v>16.5</v>
      </c>
    </row>
    <row r="56" spans="2:23" ht="16.5" thickBot="1">
      <c r="B56" s="47">
        <v>33</v>
      </c>
      <c r="C56" s="137" t="s">
        <v>92</v>
      </c>
      <c r="D56" s="188">
        <f t="shared" ref="D56" si="60">SUM(D49:D55)</f>
        <v>1036.2443323211201</v>
      </c>
      <c r="E56" s="225">
        <f>SUM(E49:E55)</f>
        <v>950.92936350134005</v>
      </c>
      <c r="F56" s="200">
        <f t="shared" si="55"/>
        <v>0</v>
      </c>
      <c r="G56" s="189">
        <f>SUM(G49:G55)</f>
        <v>950.92936350134005</v>
      </c>
      <c r="H56" s="188">
        <f t="shared" ref="H56" si="61">SUM(H49:H55)</f>
        <v>1165.3611979650534</v>
      </c>
      <c r="I56" s="225">
        <f>SUM(I49:I55)</f>
        <v>1058.837082534691</v>
      </c>
      <c r="J56" s="200">
        <f t="shared" si="56"/>
        <v>0</v>
      </c>
      <c r="K56" s="189">
        <f>SUM(K49:K55)</f>
        <v>1058.837082534691</v>
      </c>
      <c r="L56" s="188">
        <f t="shared" ref="L56" si="62">SUM(L49:L55)</f>
        <v>1355.7357518754302</v>
      </c>
      <c r="M56" s="225">
        <f>SUM(M49:M55)</f>
        <v>1176.035852245046</v>
      </c>
      <c r="N56" s="200">
        <f t="shared" si="57"/>
        <v>0</v>
      </c>
      <c r="O56" s="189">
        <f>SUM(O49:O55)</f>
        <v>1176.035852245046</v>
      </c>
      <c r="P56" s="188">
        <f t="shared" ref="P56" si="63">SUM(P49:P55)</f>
        <v>1165.4099767762627</v>
      </c>
      <c r="Q56" s="225">
        <f>SUM(Q49:Q55)</f>
        <v>1264.0916876771171</v>
      </c>
      <c r="R56" s="200">
        <f t="shared" si="58"/>
        <v>0</v>
      </c>
      <c r="S56" s="189">
        <f>SUM(S49:S55)</f>
        <v>1264.0916876771171</v>
      </c>
      <c r="T56" s="188">
        <f t="shared" ref="T56" si="64">SUM(T49:T55)</f>
        <v>1184.3032777729793</v>
      </c>
      <c r="U56" s="225">
        <f>SUM(U49:U55)</f>
        <v>1317.3544305736302</v>
      </c>
      <c r="V56" s="200">
        <f t="shared" si="59"/>
        <v>0</v>
      </c>
      <c r="W56" s="189">
        <f>SUM(W49:W55)</f>
        <v>1317.3544305736302</v>
      </c>
    </row>
    <row r="57" spans="2:23"/>
    <row r="58" spans="2:23" ht="20.25">
      <c r="B58" s="475" t="s">
        <v>231</v>
      </c>
      <c r="D58" s="473"/>
      <c r="E58" s="473"/>
      <c r="H58" s="473"/>
      <c r="I58" s="473"/>
      <c r="L58" s="473"/>
      <c r="M58" s="473"/>
      <c r="P58" s="473"/>
      <c r="Q58" s="473"/>
    </row>
    <row r="59" spans="2:23" hidden="1"/>
    <row r="60" spans="2:23" hidden="1"/>
    <row r="61" spans="2:23" hidden="1"/>
    <row r="62" spans="2:23" hidden="1"/>
    <row r="63" spans="2:23" hidden="1"/>
    <row r="64" spans="2:2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</sheetData>
  <mergeCells count="7">
    <mergeCell ref="B5:W5"/>
    <mergeCell ref="D7:G7"/>
    <mergeCell ref="T7:W7"/>
    <mergeCell ref="P7:S7"/>
    <mergeCell ref="L7:O7"/>
    <mergeCell ref="H7:K7"/>
    <mergeCell ref="D6:W6"/>
  </mergeCells>
  <pageMargins left="1" right="1" top="1" bottom="1" header="0.5" footer="0.5"/>
  <pageSetup paperSize="17" scale="37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3" tint="0.79998168889431442"/>
  </sheetPr>
  <dimension ref="A1:AC1048576"/>
  <sheetViews>
    <sheetView showGridLines="0" zoomScale="75" zoomScaleNormal="75" workbookViewId="0">
      <selection activeCell="N1" sqref="N1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39.5703125" style="3" customWidth="1"/>
    <col min="4" max="23" width="16.7109375" style="3" customWidth="1"/>
    <col min="24" max="24" width="8.7109375" style="3" customWidth="1"/>
    <col min="25" max="29" width="0" style="3" hidden="1" customWidth="1"/>
    <col min="30" max="16384" width="9.140625" style="3" hidden="1"/>
  </cols>
  <sheetData>
    <row r="1" spans="1:24">
      <c r="N1" s="2" t="s">
        <v>246</v>
      </c>
    </row>
    <row r="2" spans="1:24">
      <c r="N2" s="2" t="s">
        <v>187</v>
      </c>
    </row>
    <row r="3" spans="1:24">
      <c r="N3" s="2" t="s">
        <v>242</v>
      </c>
    </row>
    <row r="4" spans="1:24">
      <c r="N4" s="2" t="s">
        <v>243</v>
      </c>
    </row>
    <row r="5" spans="1:24" ht="15.75" customHeight="1" thickBot="1">
      <c r="B5" s="248" t="s">
        <v>52</v>
      </c>
      <c r="C5" s="248"/>
      <c r="D5" s="252"/>
      <c r="E5" s="482"/>
      <c r="F5" s="290"/>
      <c r="G5" s="248"/>
      <c r="H5" s="248"/>
      <c r="I5" s="482"/>
      <c r="J5" s="248"/>
      <c r="K5" s="252"/>
      <c r="L5" s="290"/>
      <c r="M5" s="482"/>
      <c r="N5" s="248"/>
      <c r="O5" s="248"/>
      <c r="P5" s="248"/>
      <c r="Q5" s="482"/>
      <c r="R5" s="252"/>
      <c r="S5" s="290"/>
      <c r="T5" s="248"/>
      <c r="U5" s="482"/>
      <c r="V5" s="248"/>
      <c r="W5" s="248"/>
    </row>
    <row r="6" spans="1:24" ht="15.75" customHeight="1" thickBot="1">
      <c r="A6" s="5"/>
      <c r="B6" s="36"/>
      <c r="C6" s="36"/>
      <c r="D6" s="595" t="s">
        <v>23</v>
      </c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  <c r="P6" s="596"/>
      <c r="Q6" s="596"/>
      <c r="R6" s="596"/>
      <c r="S6" s="596"/>
      <c r="T6" s="596"/>
      <c r="U6" s="596"/>
      <c r="V6" s="596"/>
      <c r="W6" s="597"/>
      <c r="X6" s="5"/>
    </row>
    <row r="7" spans="1:24" ht="17.25" customHeight="1">
      <c r="A7" s="5"/>
      <c r="B7" s="71"/>
      <c r="C7" s="324"/>
      <c r="D7" s="609">
        <v>2017</v>
      </c>
      <c r="E7" s="598"/>
      <c r="F7" s="598"/>
      <c r="G7" s="599"/>
      <c r="H7" s="598">
        <v>2018</v>
      </c>
      <c r="I7" s="598"/>
      <c r="J7" s="598"/>
      <c r="K7" s="599"/>
      <c r="L7" s="609">
        <v>2019</v>
      </c>
      <c r="M7" s="598"/>
      <c r="N7" s="598"/>
      <c r="O7" s="599"/>
      <c r="P7" s="609">
        <v>2020</v>
      </c>
      <c r="Q7" s="598"/>
      <c r="R7" s="598"/>
      <c r="S7" s="599"/>
      <c r="T7" s="609">
        <v>2021</v>
      </c>
      <c r="U7" s="598"/>
      <c r="V7" s="598"/>
      <c r="W7" s="599"/>
      <c r="X7" s="5"/>
    </row>
    <row r="8" spans="1:24" ht="17.25" customHeight="1">
      <c r="A8" s="5"/>
      <c r="B8" s="66" t="s">
        <v>2</v>
      </c>
      <c r="C8" s="70"/>
      <c r="D8" s="535" t="s">
        <v>135</v>
      </c>
      <c r="E8" s="265" t="s">
        <v>240</v>
      </c>
      <c r="F8" s="265" t="s">
        <v>21</v>
      </c>
      <c r="G8" s="10" t="s">
        <v>21</v>
      </c>
      <c r="H8" s="314" t="s">
        <v>135</v>
      </c>
      <c r="I8" s="265" t="s">
        <v>240</v>
      </c>
      <c r="J8" s="265" t="s">
        <v>21</v>
      </c>
      <c r="K8" s="10" t="s">
        <v>21</v>
      </c>
      <c r="L8" s="314" t="s">
        <v>135</v>
      </c>
      <c r="M8" s="265" t="s">
        <v>240</v>
      </c>
      <c r="N8" s="265" t="s">
        <v>21</v>
      </c>
      <c r="O8" s="10" t="s">
        <v>21</v>
      </c>
      <c r="P8" s="314" t="s">
        <v>135</v>
      </c>
      <c r="Q8" s="265" t="s">
        <v>240</v>
      </c>
      <c r="R8" s="265" t="s">
        <v>21</v>
      </c>
      <c r="S8" s="10" t="s">
        <v>21</v>
      </c>
      <c r="T8" s="314" t="s">
        <v>135</v>
      </c>
      <c r="U8" s="265" t="s">
        <v>240</v>
      </c>
      <c r="V8" s="265" t="s">
        <v>21</v>
      </c>
      <c r="W8" s="10" t="s">
        <v>21</v>
      </c>
      <c r="X8" s="5"/>
    </row>
    <row r="9" spans="1:24" ht="17.25" customHeight="1" thickBot="1">
      <c r="A9" s="5"/>
      <c r="B9" s="38" t="s">
        <v>3</v>
      </c>
      <c r="C9" s="37" t="s">
        <v>1</v>
      </c>
      <c r="D9" s="397">
        <v>42517</v>
      </c>
      <c r="E9" s="396">
        <v>42723</v>
      </c>
      <c r="F9" s="266" t="s">
        <v>15</v>
      </c>
      <c r="G9" s="12" t="s">
        <v>12</v>
      </c>
      <c r="H9" s="397">
        <v>42517</v>
      </c>
      <c r="I9" s="396">
        <v>42723</v>
      </c>
      <c r="J9" s="266" t="s">
        <v>15</v>
      </c>
      <c r="K9" s="12" t="s">
        <v>12</v>
      </c>
      <c r="L9" s="397">
        <v>42517</v>
      </c>
      <c r="M9" s="396">
        <v>42723</v>
      </c>
      <c r="N9" s="266" t="s">
        <v>15</v>
      </c>
      <c r="O9" s="12" t="s">
        <v>12</v>
      </c>
      <c r="P9" s="397">
        <v>42517</v>
      </c>
      <c r="Q9" s="396">
        <v>42723</v>
      </c>
      <c r="R9" s="266" t="s">
        <v>15</v>
      </c>
      <c r="S9" s="12" t="s">
        <v>12</v>
      </c>
      <c r="T9" s="397">
        <v>42517</v>
      </c>
      <c r="U9" s="396">
        <v>42723</v>
      </c>
      <c r="V9" s="266" t="s">
        <v>15</v>
      </c>
      <c r="W9" s="12" t="s">
        <v>12</v>
      </c>
      <c r="X9" s="5"/>
    </row>
    <row r="10" spans="1:24">
      <c r="B10" s="32"/>
      <c r="C10" s="85"/>
      <c r="D10" s="512" t="s">
        <v>4</v>
      </c>
      <c r="E10" s="484" t="s">
        <v>5</v>
      </c>
      <c r="F10" s="513" t="s">
        <v>6</v>
      </c>
      <c r="G10" s="514" t="s">
        <v>7</v>
      </c>
      <c r="H10" s="260" t="s">
        <v>8</v>
      </c>
      <c r="I10" s="260" t="s">
        <v>9</v>
      </c>
      <c r="J10" s="261" t="s">
        <v>11</v>
      </c>
      <c r="K10" s="262" t="s">
        <v>13</v>
      </c>
      <c r="L10" s="260" t="s">
        <v>14</v>
      </c>
      <c r="M10" s="260" t="s">
        <v>136</v>
      </c>
      <c r="N10" s="261" t="s">
        <v>137</v>
      </c>
      <c r="O10" s="262" t="s">
        <v>138</v>
      </c>
      <c r="P10" s="260" t="s">
        <v>140</v>
      </c>
      <c r="Q10" s="260" t="s">
        <v>141</v>
      </c>
      <c r="R10" s="261" t="s">
        <v>142</v>
      </c>
      <c r="S10" s="262" t="s">
        <v>234</v>
      </c>
      <c r="T10" s="260" t="s">
        <v>235</v>
      </c>
      <c r="U10" s="260" t="s">
        <v>236</v>
      </c>
      <c r="V10" s="261" t="s">
        <v>237</v>
      </c>
      <c r="W10" s="262" t="s">
        <v>238</v>
      </c>
    </row>
    <row r="11" spans="1:24" ht="16.5" thickBot="1">
      <c r="B11" s="43" t="s">
        <v>46</v>
      </c>
      <c r="C11" s="41"/>
      <c r="D11" s="574"/>
      <c r="E11" s="29"/>
      <c r="F11" s="575"/>
      <c r="G11" s="576"/>
      <c r="H11" s="19"/>
      <c r="I11" s="19"/>
      <c r="J11" s="34"/>
      <c r="K11" s="35"/>
      <c r="L11" s="15"/>
      <c r="M11" s="19"/>
      <c r="N11" s="34"/>
      <c r="O11" s="35"/>
      <c r="P11" s="15"/>
      <c r="Q11" s="19"/>
      <c r="R11" s="34"/>
      <c r="S11" s="35"/>
      <c r="T11" s="15"/>
      <c r="U11" s="19"/>
      <c r="V11" s="34"/>
      <c r="W11" s="35"/>
      <c r="X11" s="23"/>
    </row>
    <row r="12" spans="1:24">
      <c r="B12" s="42">
        <f>MAX(B6:B11)+1</f>
        <v>1</v>
      </c>
      <c r="C12" s="44" t="s">
        <v>30</v>
      </c>
      <c r="D12" s="215">
        <v>0.90614747611641189</v>
      </c>
      <c r="E12" s="530">
        <v>0.90614747818880581</v>
      </c>
      <c r="F12" s="216">
        <f>G12-E12</f>
        <v>0</v>
      </c>
      <c r="G12" s="325">
        <v>0.90614747818880581</v>
      </c>
      <c r="H12" s="215">
        <v>1.0935676344079974</v>
      </c>
      <c r="I12" s="530">
        <v>1.0935676367519127</v>
      </c>
      <c r="J12" s="216">
        <f>K12-I12</f>
        <v>0</v>
      </c>
      <c r="K12" s="325">
        <v>1.0935676367519127</v>
      </c>
      <c r="L12" s="215">
        <v>1.1999510829889743</v>
      </c>
      <c r="M12" s="530">
        <v>1.1999510856233513</v>
      </c>
      <c r="N12" s="216">
        <f>O12-M12</f>
        <v>0</v>
      </c>
      <c r="O12" s="325">
        <v>1.1999510856233513</v>
      </c>
      <c r="P12" s="215">
        <v>1.8974474904625687</v>
      </c>
      <c r="Q12" s="530">
        <v>1.8974474918724729</v>
      </c>
      <c r="R12" s="216">
        <f>S12-Q12</f>
        <v>0</v>
      </c>
      <c r="S12" s="325">
        <v>1.8974474918724729</v>
      </c>
      <c r="T12" s="215">
        <v>1.9143634535898764</v>
      </c>
      <c r="U12" s="530">
        <v>1.9143634548977104</v>
      </c>
      <c r="V12" s="216">
        <f>W12-U12</f>
        <v>0</v>
      </c>
      <c r="W12" s="325">
        <v>1.9143634548977104</v>
      </c>
      <c r="X12" s="23"/>
    </row>
    <row r="13" spans="1:24">
      <c r="B13" s="42">
        <f>MAX(B6:B12)+1</f>
        <v>2</v>
      </c>
      <c r="C13" s="44" t="s">
        <v>47</v>
      </c>
      <c r="D13" s="218">
        <f>'5. Rate_Base_&amp;_Cost_of_Capital'!D37+'5. Rate_Base_&amp;_Cost_of_Capital'!D38</f>
        <v>82.771749321976785</v>
      </c>
      <c r="E13" s="531">
        <f>'5. Rate_Base_&amp;_Cost_of_Capital'!E37+'5. Rate_Base_&amp;_Cost_of_Capital'!E38</f>
        <v>82.771749595947171</v>
      </c>
      <c r="F13" s="219">
        <f>G13-E13</f>
        <v>0</v>
      </c>
      <c r="G13" s="326">
        <f>'5. Rate_Base_&amp;_Cost_of_Capital'!G37+'5. Rate_Base_&amp;_Cost_of_Capital'!G38</f>
        <v>82.771749595947171</v>
      </c>
      <c r="H13" s="218">
        <f>'5. Rate_Base_&amp;_Cost_of_Capital'!H37+'5. Rate_Base_&amp;_Cost_of_Capital'!H38</f>
        <v>81.866674787056553</v>
      </c>
      <c r="I13" s="531">
        <f>'5. Rate_Base_&amp;_Cost_of_Capital'!I37+'5. Rate_Base_&amp;_Cost_of_Capital'!I38</f>
        <v>81.866675045506668</v>
      </c>
      <c r="J13" s="219">
        <f>K13-I13</f>
        <v>0</v>
      </c>
      <c r="K13" s="326">
        <f>'5. Rate_Base_&amp;_Cost_of_Capital'!K37+'5. Rate_Base_&amp;_Cost_of_Capital'!K38</f>
        <v>81.866675045506668</v>
      </c>
      <c r="L13" s="218">
        <f>'5. Rate_Base_&amp;_Cost_of_Capital'!L37+'5. Rate_Base_&amp;_Cost_of_Capital'!L38</f>
        <v>79.02725697036297</v>
      </c>
      <c r="M13" s="531">
        <f>'5. Rate_Base_&amp;_Cost_of_Capital'!M37+'5. Rate_Base_&amp;_Cost_of_Capital'!M38</f>
        <v>79.027257224481346</v>
      </c>
      <c r="N13" s="219">
        <f>O13-M13</f>
        <v>0</v>
      </c>
      <c r="O13" s="326">
        <f>'5. Rate_Base_&amp;_Cost_of_Capital'!O37+'5. Rate_Base_&amp;_Cost_of_Capital'!O38</f>
        <v>79.027257224481346</v>
      </c>
      <c r="P13" s="218">
        <f>'5. Rate_Base_&amp;_Cost_of_Capital'!P37+'5. Rate_Base_&amp;_Cost_of_Capital'!P38</f>
        <v>170.87320597202893</v>
      </c>
      <c r="Q13" s="531">
        <f>'5. Rate_Base_&amp;_Cost_of_Capital'!Q37+'5. Rate_Base_&amp;_Cost_of_Capital'!Q38</f>
        <v>170.87320622504072</v>
      </c>
      <c r="R13" s="219">
        <f>S13-Q13</f>
        <v>0</v>
      </c>
      <c r="S13" s="326">
        <f>'5. Rate_Base_&amp;_Cost_of_Capital'!S37+'5. Rate_Base_&amp;_Cost_of_Capital'!S38</f>
        <v>170.87320622504072</v>
      </c>
      <c r="T13" s="218">
        <f>'5. Rate_Base_&amp;_Cost_of_Capital'!T37+'5. Rate_Base_&amp;_Cost_of_Capital'!T38</f>
        <v>180.98304520331573</v>
      </c>
      <c r="U13" s="531">
        <f>'5. Rate_Base_&amp;_Cost_of_Capital'!U37+'5. Rate_Base_&amp;_Cost_of_Capital'!U38</f>
        <v>180.98304545563121</v>
      </c>
      <c r="V13" s="219">
        <f>W13-U13</f>
        <v>0</v>
      </c>
      <c r="W13" s="326">
        <f>'5. Rate_Base_&amp;_Cost_of_Capital'!W37+'5. Rate_Base_&amp;_Cost_of_Capital'!W38</f>
        <v>180.98304545563121</v>
      </c>
      <c r="X13" s="23"/>
    </row>
    <row r="14" spans="1:24">
      <c r="B14" s="42">
        <f>MAX(B6:B13)+1</f>
        <v>3</v>
      </c>
      <c r="C14" s="44" t="s">
        <v>48</v>
      </c>
      <c r="D14" s="218">
        <f>'5. Rate_Base_&amp;_Cost_of_Capital'!D35</f>
        <v>150.60076503535211</v>
      </c>
      <c r="E14" s="531">
        <f>'5. Rate_Base_&amp;_Cost_of_Capital'!E35</f>
        <v>143.88190657095268</v>
      </c>
      <c r="F14" s="219">
        <f>G14-E14</f>
        <v>0</v>
      </c>
      <c r="G14" s="326">
        <f>'5. Rate_Base_&amp;_Cost_of_Capital'!G35</f>
        <v>143.88190657095268</v>
      </c>
      <c r="H14" s="218">
        <f>'5. Rate_Base_&amp;_Cost_of_Capital'!H35</f>
        <v>158.234786073176</v>
      </c>
      <c r="I14" s="531">
        <f>'5. Rate_Base_&amp;_Cost_of_Capital'!I35</f>
        <v>151.17534560382475</v>
      </c>
      <c r="J14" s="219">
        <f>K14-I14</f>
        <v>0</v>
      </c>
      <c r="K14" s="326">
        <f>'5. Rate_Base_&amp;_Cost_of_Capital'!K35</f>
        <v>151.17534560382475</v>
      </c>
      <c r="L14" s="218">
        <f>'5. Rate_Base_&amp;_Cost_of_Capital'!L35</f>
        <v>155.34859386543647</v>
      </c>
      <c r="M14" s="531">
        <f>'5. Rate_Base_&amp;_Cost_of_Capital'!M35</f>
        <v>148.4179171398473</v>
      </c>
      <c r="N14" s="219">
        <f>O14-M14</f>
        <v>0</v>
      </c>
      <c r="O14" s="326">
        <f>'5. Rate_Base_&amp;_Cost_of_Capital'!O35</f>
        <v>148.4179171398473</v>
      </c>
      <c r="P14" s="218">
        <f>'5. Rate_Base_&amp;_Cost_of_Capital'!P35</f>
        <v>337.46285139088184</v>
      </c>
      <c r="Q14" s="531">
        <f>'5. Rate_Base_&amp;_Cost_of_Capital'!Q35</f>
        <v>322.4073818921226</v>
      </c>
      <c r="R14" s="219">
        <f>S14-Q14</f>
        <v>0</v>
      </c>
      <c r="S14" s="326">
        <f>'5. Rate_Base_&amp;_Cost_of_Capital'!S35</f>
        <v>322.4073818921226</v>
      </c>
      <c r="T14" s="218">
        <f>'5. Rate_Base_&amp;_Cost_of_Capital'!T35</f>
        <v>358.40412575748729</v>
      </c>
      <c r="U14" s="531">
        <f>'5. Rate_Base_&amp;_Cost_of_Capital'!U35</f>
        <v>342.41438830548458</v>
      </c>
      <c r="V14" s="219">
        <f>W14-U14</f>
        <v>0</v>
      </c>
      <c r="W14" s="326">
        <f>'5. Rate_Base_&amp;_Cost_of_Capital'!W35</f>
        <v>342.41438830548458</v>
      </c>
      <c r="X14" s="23"/>
    </row>
    <row r="15" spans="1:24">
      <c r="B15" s="42">
        <f>MAX(B6:B14)+1</f>
        <v>4</v>
      </c>
      <c r="C15" s="44" t="s">
        <v>63</v>
      </c>
      <c r="D15" s="218">
        <f>'5. Rate_Base_&amp;_Cost_of_Capital'!D33</f>
        <v>39.62314574752763</v>
      </c>
      <c r="E15" s="531">
        <f>'5. Rate_Base_&amp;_Cost_of_Capital'!E33</f>
        <v>25.937831787817665</v>
      </c>
      <c r="F15" s="219"/>
      <c r="G15" s="326">
        <f>'5. Rate_Base_&amp;_Cost_of_Capital'!G33</f>
        <v>25.937831787817665</v>
      </c>
      <c r="H15" s="218">
        <f>'5. Rate_Base_&amp;_Cost_of_Capital'!H33</f>
        <v>37.054227489943834</v>
      </c>
      <c r="I15" s="531">
        <f>'5. Rate_Base_&amp;_Cost_of_Capital'!I33</f>
        <v>22.112877687817665</v>
      </c>
      <c r="J15" s="219"/>
      <c r="K15" s="326">
        <f>'5. Rate_Base_&amp;_Cost_of_Capital'!K33</f>
        <v>22.112877687817665</v>
      </c>
      <c r="L15" s="218">
        <f>'5. Rate_Base_&amp;_Cost_of_Capital'!L33</f>
        <v>34.485309232360031</v>
      </c>
      <c r="M15" s="531">
        <f>'5. Rate_Base_&amp;_Cost_of_Capital'!M33</f>
        <v>18.287923587817666</v>
      </c>
      <c r="N15" s="219"/>
      <c r="O15" s="326">
        <f>'5. Rate_Base_&amp;_Cost_of_Capital'!O33</f>
        <v>18.287923587817666</v>
      </c>
      <c r="P15" s="218">
        <f>'5. Rate_Base_&amp;_Cost_of_Capital'!P33</f>
        <v>31.916390974776235</v>
      </c>
      <c r="Q15" s="531">
        <f>'5. Rate_Base_&amp;_Cost_of_Capital'!Q33</f>
        <v>14.462969487817665</v>
      </c>
      <c r="R15" s="219"/>
      <c r="S15" s="326">
        <f>'5. Rate_Base_&amp;_Cost_of_Capital'!S33</f>
        <v>14.462969487817665</v>
      </c>
      <c r="T15" s="218">
        <f>'5. Rate_Base_&amp;_Cost_of_Capital'!T33</f>
        <v>30.154058142839283</v>
      </c>
      <c r="U15" s="531">
        <f>'5. Rate_Base_&amp;_Cost_of_Capital'!U33</f>
        <v>12.354539262817665</v>
      </c>
      <c r="V15" s="219"/>
      <c r="W15" s="326">
        <f>'5. Rate_Base_&amp;_Cost_of_Capital'!W33</f>
        <v>12.354539262817665</v>
      </c>
      <c r="X15" s="23"/>
    </row>
    <row r="16" spans="1:24" ht="16.5" thickBot="1">
      <c r="B16" s="42">
        <f>MAX(B6:B15)+1</f>
        <v>5</v>
      </c>
      <c r="C16" s="41" t="s">
        <v>0</v>
      </c>
      <c r="D16" s="231">
        <f>SUM(D12:D15)</f>
        <v>273.90180758097296</v>
      </c>
      <c r="E16" s="525">
        <f>SUM(E12:E15)</f>
        <v>253.49763543290632</v>
      </c>
      <c r="F16" s="284">
        <f>G16-E16</f>
        <v>0</v>
      </c>
      <c r="G16" s="327">
        <f>SUM(G12:G15)</f>
        <v>253.49763543290632</v>
      </c>
      <c r="H16" s="231">
        <f>SUM(H12:H15)</f>
        <v>278.24925598458441</v>
      </c>
      <c r="I16" s="525">
        <f>SUM(I12:I15)</f>
        <v>256.24846597390098</v>
      </c>
      <c r="J16" s="284">
        <f>K16-I16</f>
        <v>0</v>
      </c>
      <c r="K16" s="327">
        <f>SUM(K12:K15)</f>
        <v>256.24846597390098</v>
      </c>
      <c r="L16" s="231">
        <f>SUM(L12:L15)</f>
        <v>270.06111115114845</v>
      </c>
      <c r="M16" s="525">
        <f>SUM(M12:M15)</f>
        <v>246.93304903776965</v>
      </c>
      <c r="N16" s="284">
        <f>O16-M16</f>
        <v>0</v>
      </c>
      <c r="O16" s="327">
        <f>SUM(O12:O15)</f>
        <v>246.93304903776965</v>
      </c>
      <c r="P16" s="231">
        <f>SUM(P12:P15)</f>
        <v>542.14989582814962</v>
      </c>
      <c r="Q16" s="525">
        <f>SUM(Q12:Q15)</f>
        <v>509.64100509685341</v>
      </c>
      <c r="R16" s="284">
        <f>S16-Q16</f>
        <v>0</v>
      </c>
      <c r="S16" s="327">
        <f>SUM(S12:S15)</f>
        <v>509.64100509685341</v>
      </c>
      <c r="T16" s="231">
        <f>SUM(T12:T15)</f>
        <v>571.45559255723219</v>
      </c>
      <c r="U16" s="525">
        <f>SUM(U12:U15)</f>
        <v>537.66633647883111</v>
      </c>
      <c r="V16" s="284">
        <f>W16-U16</f>
        <v>0</v>
      </c>
      <c r="W16" s="327">
        <f>SUM(W12:W15)</f>
        <v>537.66633647883111</v>
      </c>
      <c r="X16" s="23"/>
    </row>
    <row r="17" spans="2:24" ht="15.75">
      <c r="B17" s="42"/>
      <c r="C17" s="41"/>
      <c r="D17" s="236"/>
      <c r="E17" s="234"/>
      <c r="F17" s="34"/>
      <c r="G17" s="35"/>
      <c r="H17" s="236"/>
      <c r="I17" s="234"/>
      <c r="J17" s="34"/>
      <c r="K17" s="35"/>
      <c r="L17" s="236"/>
      <c r="M17" s="234"/>
      <c r="N17" s="34"/>
      <c r="O17" s="35"/>
      <c r="P17" s="236"/>
      <c r="Q17" s="234"/>
      <c r="R17" s="34"/>
      <c r="S17" s="35"/>
      <c r="T17" s="236"/>
      <c r="U17" s="234"/>
      <c r="V17" s="34"/>
      <c r="W17" s="35"/>
      <c r="X17" s="23"/>
    </row>
    <row r="18" spans="2:24" ht="16.5" thickBot="1">
      <c r="B18" s="45" t="s">
        <v>44</v>
      </c>
      <c r="C18" s="41"/>
      <c r="D18" s="236"/>
      <c r="E18" s="234"/>
      <c r="F18" s="34"/>
      <c r="G18" s="35"/>
      <c r="H18" s="236"/>
      <c r="I18" s="234"/>
      <c r="J18" s="34"/>
      <c r="K18" s="35"/>
      <c r="L18" s="236"/>
      <c r="M18" s="234"/>
      <c r="N18" s="34"/>
      <c r="O18" s="35"/>
      <c r="P18" s="236"/>
      <c r="Q18" s="234"/>
      <c r="R18" s="34"/>
      <c r="S18" s="35"/>
      <c r="T18" s="236"/>
      <c r="U18" s="234"/>
      <c r="V18" s="34"/>
      <c r="W18" s="35"/>
      <c r="X18" s="23"/>
    </row>
    <row r="19" spans="2:24">
      <c r="B19" s="42">
        <f>MAX(B6:B18)+1</f>
        <v>6</v>
      </c>
      <c r="C19" s="44" t="s">
        <v>32</v>
      </c>
      <c r="D19" s="215">
        <f>'4. OEB_Adjustment_Input_Sheet'!E44</f>
        <v>2318.6061224262794</v>
      </c>
      <c r="E19" s="530">
        <f>'4. OEB_Adjustment_Input_Sheet'!F44</f>
        <v>2345.9662724262794</v>
      </c>
      <c r="F19" s="216">
        <f>G19-E19</f>
        <v>0</v>
      </c>
      <c r="G19" s="325">
        <f>'4. OEB_Adjustment_Input_Sheet'!H44</f>
        <v>2345.9662724262794</v>
      </c>
      <c r="H19" s="215">
        <f>'4. OEB_Adjustment_Input_Sheet'!I44</f>
        <v>2327.1226277006526</v>
      </c>
      <c r="I19" s="530">
        <f>'4. OEB_Adjustment_Input_Sheet'!J44</f>
        <v>2351.3828077006524</v>
      </c>
      <c r="J19" s="216">
        <f>K19-I19</f>
        <v>0</v>
      </c>
      <c r="K19" s="325">
        <f>'4. OEB_Adjustment_Input_Sheet'!L44</f>
        <v>2351.3828077006524</v>
      </c>
      <c r="L19" s="215">
        <f>'4. OEB_Adjustment_Input_Sheet'!M44</f>
        <v>2347.882412412845</v>
      </c>
      <c r="M19" s="530">
        <f>'4. OEB_Adjustment_Input_Sheet'!N44</f>
        <v>2425.1463324128454</v>
      </c>
      <c r="N19" s="216">
        <f>O19-M19</f>
        <v>0</v>
      </c>
      <c r="O19" s="325">
        <f>'4. OEB_Adjustment_Input_Sheet'!P44</f>
        <v>2425.1463324128454</v>
      </c>
      <c r="P19" s="215">
        <f>'4. OEB_Adjustment_Input_Sheet'!Q44</f>
        <v>2367.9704038170084</v>
      </c>
      <c r="Q19" s="530">
        <f>'4. OEB_Adjustment_Input_Sheet'!R44</f>
        <v>2469.035473817009</v>
      </c>
      <c r="R19" s="216">
        <f>S19-Q19</f>
        <v>0</v>
      </c>
      <c r="S19" s="325">
        <f>'4. OEB_Adjustment_Input_Sheet'!T44</f>
        <v>2469.035473817009</v>
      </c>
      <c r="T19" s="215">
        <f>'4. OEB_Adjustment_Input_Sheet'!U44</f>
        <v>2248.7193803579494</v>
      </c>
      <c r="U19" s="530">
        <f>'4. OEB_Adjustment_Input_Sheet'!V44</f>
        <v>2349.0951203579498</v>
      </c>
      <c r="V19" s="216">
        <f>W19-U19</f>
        <v>0</v>
      </c>
      <c r="W19" s="325">
        <f>'4. OEB_Adjustment_Input_Sheet'!X44</f>
        <v>2349.0951203579498</v>
      </c>
      <c r="X19" s="23"/>
    </row>
    <row r="20" spans="2:24">
      <c r="B20" s="42">
        <f>MAX(B6:B19)+1</f>
        <v>7</v>
      </c>
      <c r="C20" s="62" t="s">
        <v>73</v>
      </c>
      <c r="D20" s="218">
        <f>'4. OEB_Adjustment_Input_Sheet'!E45</f>
        <v>219.90429177077215</v>
      </c>
      <c r="E20" s="531">
        <f>'4. OEB_Adjustment_Input_Sheet'!F45</f>
        <v>218.23195021259022</v>
      </c>
      <c r="F20" s="219">
        <f>G20-E20</f>
        <v>0</v>
      </c>
      <c r="G20" s="326">
        <f>'4. OEB_Adjustment_Input_Sheet'!H45</f>
        <v>218.23195021259022</v>
      </c>
      <c r="H20" s="218">
        <f>'4. OEB_Adjustment_Input_Sheet'!I45</f>
        <v>222.01021618055171</v>
      </c>
      <c r="I20" s="531">
        <f>'4. OEB_Adjustment_Input_Sheet'!J45</f>
        <v>219.89948166372619</v>
      </c>
      <c r="J20" s="219">
        <f>K20-I20</f>
        <v>0</v>
      </c>
      <c r="K20" s="326">
        <f>'4. OEB_Adjustment_Input_Sheet'!L45</f>
        <v>219.89948166372619</v>
      </c>
      <c r="L20" s="218">
        <f>'4. OEB_Adjustment_Input_Sheet'!M45</f>
        <v>233.1141414834793</v>
      </c>
      <c r="M20" s="531">
        <f>'4. OEB_Adjustment_Input_Sheet'!N45</f>
        <v>232.11120184674252</v>
      </c>
      <c r="N20" s="219">
        <f>O20-M20</f>
        <v>0</v>
      </c>
      <c r="O20" s="326">
        <f>'4. OEB_Adjustment_Input_Sheet'!P45</f>
        <v>232.11120184674252</v>
      </c>
      <c r="P20" s="218">
        <f>'4. OEB_Adjustment_Input_Sheet'!Q45</f>
        <v>228.17392709107096</v>
      </c>
      <c r="Q20" s="531">
        <f>'4. OEB_Adjustment_Input_Sheet'!R45</f>
        <v>224.38053045598997</v>
      </c>
      <c r="R20" s="219">
        <f>S20-Q20</f>
        <v>0</v>
      </c>
      <c r="S20" s="326">
        <f>'4. OEB_Adjustment_Input_Sheet'!T45</f>
        <v>224.38053045598997</v>
      </c>
      <c r="T20" s="218">
        <f>'4. OEB_Adjustment_Input_Sheet'!U45</f>
        <v>212.66678736642413</v>
      </c>
      <c r="U20" s="531">
        <f>'4. OEB_Adjustment_Input_Sheet'!V45</f>
        <v>209.05104296643319</v>
      </c>
      <c r="V20" s="219">
        <f>W20-U20</f>
        <v>0</v>
      </c>
      <c r="W20" s="326">
        <f>'4. OEB_Adjustment_Input_Sheet'!X45</f>
        <v>209.05104296643319</v>
      </c>
      <c r="X20" s="23"/>
    </row>
    <row r="21" spans="2:24">
      <c r="B21" s="42">
        <f>MAX(B6:B20)+1</f>
        <v>8</v>
      </c>
      <c r="C21" s="62" t="s">
        <v>61</v>
      </c>
      <c r="D21" s="218">
        <f>'4. OEB_Adjustment_Input_Sheet'!E46</f>
        <v>346.85130292612621</v>
      </c>
      <c r="E21" s="531">
        <f>'4. OEB_Adjustment_Input_Sheet'!F46</f>
        <v>373.85072997928074</v>
      </c>
      <c r="F21" s="219">
        <f>G21-E21</f>
        <v>0</v>
      </c>
      <c r="G21" s="326">
        <f>'4. OEB_Adjustment_Input_Sheet'!H46</f>
        <v>373.85072997928074</v>
      </c>
      <c r="H21" s="218">
        <f>'4. OEB_Adjustment_Input_Sheet'!I46</f>
        <v>378.72138320687327</v>
      </c>
      <c r="I21" s="531">
        <f>'4. OEB_Adjustment_Input_Sheet'!J46</f>
        <v>405.7208102600278</v>
      </c>
      <c r="J21" s="219">
        <f>K21-I21</f>
        <v>0</v>
      </c>
      <c r="K21" s="326">
        <f>'4. OEB_Adjustment_Input_Sheet'!L46</f>
        <v>405.7208102600278</v>
      </c>
      <c r="L21" s="218">
        <f>'4. OEB_Adjustment_Input_Sheet'!M46</f>
        <v>383.95737129431348</v>
      </c>
      <c r="M21" s="531">
        <f>'4. OEB_Adjustment_Input_Sheet'!N46</f>
        <v>410.95679834746801</v>
      </c>
      <c r="N21" s="219">
        <f>O21-M21</f>
        <v>0</v>
      </c>
      <c r="O21" s="326">
        <f>'4. OEB_Adjustment_Input_Sheet'!P46</f>
        <v>410.95679834746801</v>
      </c>
      <c r="P21" s="218">
        <f>'4. OEB_Adjustment_Input_Sheet'!Q46</f>
        <v>524.8596943455517</v>
      </c>
      <c r="Q21" s="531">
        <f>'4. OEB_Adjustment_Input_Sheet'!R46</f>
        <v>551.85912139870629</v>
      </c>
      <c r="R21" s="219">
        <f>S21-Q21</f>
        <v>0</v>
      </c>
      <c r="S21" s="326">
        <f>'4. OEB_Adjustment_Input_Sheet'!T46</f>
        <v>551.85912139870629</v>
      </c>
      <c r="T21" s="218">
        <f>'4. OEB_Adjustment_Input_Sheet'!U46</f>
        <v>338.12080799114523</v>
      </c>
      <c r="U21" s="531">
        <f>'4. OEB_Adjustment_Input_Sheet'!V46</f>
        <v>327.33463624378527</v>
      </c>
      <c r="V21" s="219">
        <f>W21-U21</f>
        <v>0</v>
      </c>
      <c r="W21" s="326">
        <f>'4. OEB_Adjustment_Input_Sheet'!X46</f>
        <v>327.33463624378527</v>
      </c>
      <c r="X21" s="23"/>
    </row>
    <row r="22" spans="2:24">
      <c r="B22" s="42">
        <f>MAX(B6:B21)+1</f>
        <v>9</v>
      </c>
      <c r="C22" s="44" t="s">
        <v>33</v>
      </c>
      <c r="D22" s="218">
        <f>'4. OEB_Adjustment_Input_Sheet'!E47</f>
        <v>14.6</v>
      </c>
      <c r="E22" s="531">
        <f>'4. OEB_Adjustment_Input_Sheet'!F47</f>
        <v>14.6</v>
      </c>
      <c r="F22" s="219">
        <f>G22-E22</f>
        <v>0</v>
      </c>
      <c r="G22" s="326">
        <f>'4. OEB_Adjustment_Input_Sheet'!H47</f>
        <v>14.6</v>
      </c>
      <c r="H22" s="218">
        <f>'4. OEB_Adjustment_Input_Sheet'!I47</f>
        <v>14.9</v>
      </c>
      <c r="I22" s="531">
        <f>'4. OEB_Adjustment_Input_Sheet'!J47</f>
        <v>14.9</v>
      </c>
      <c r="J22" s="219">
        <f>K22-I22</f>
        <v>0</v>
      </c>
      <c r="K22" s="326">
        <f>'4. OEB_Adjustment_Input_Sheet'!L47</f>
        <v>14.9</v>
      </c>
      <c r="L22" s="218">
        <f>'4. OEB_Adjustment_Input_Sheet'!M47</f>
        <v>15.3</v>
      </c>
      <c r="M22" s="531">
        <f>'4. OEB_Adjustment_Input_Sheet'!N47</f>
        <v>15.3</v>
      </c>
      <c r="N22" s="219">
        <f>O22-M22</f>
        <v>0</v>
      </c>
      <c r="O22" s="326">
        <f>'4. OEB_Adjustment_Input_Sheet'!P47</f>
        <v>15.3</v>
      </c>
      <c r="P22" s="218">
        <f>'4. OEB_Adjustment_Input_Sheet'!Q47</f>
        <v>15.7</v>
      </c>
      <c r="Q22" s="531">
        <f>'4. OEB_Adjustment_Input_Sheet'!R47</f>
        <v>15.7</v>
      </c>
      <c r="R22" s="219">
        <f>S22-Q22</f>
        <v>0</v>
      </c>
      <c r="S22" s="326">
        <f>'4. OEB_Adjustment_Input_Sheet'!T47</f>
        <v>15.7</v>
      </c>
      <c r="T22" s="218">
        <f>'4. OEB_Adjustment_Input_Sheet'!U47</f>
        <v>17</v>
      </c>
      <c r="U22" s="531">
        <f>'4. OEB_Adjustment_Input_Sheet'!V47</f>
        <v>17</v>
      </c>
      <c r="V22" s="219">
        <f>W22-U22</f>
        <v>0</v>
      </c>
      <c r="W22" s="326">
        <f>'4. OEB_Adjustment_Input_Sheet'!X47</f>
        <v>17</v>
      </c>
      <c r="X22" s="23"/>
    </row>
    <row r="23" spans="2:24" ht="16.5" thickBot="1">
      <c r="B23" s="42">
        <f>MAX(B6:B22)+1</f>
        <v>10</v>
      </c>
      <c r="C23" s="41" t="s">
        <v>0</v>
      </c>
      <c r="D23" s="231">
        <f>SUM(D19:D22)</f>
        <v>2899.9617171231776</v>
      </c>
      <c r="E23" s="525">
        <f>SUM(E19:E22)</f>
        <v>2952.6489526181504</v>
      </c>
      <c r="F23" s="284">
        <f>G23-E23</f>
        <v>0</v>
      </c>
      <c r="G23" s="327">
        <f>SUM(G19:G22)</f>
        <v>2952.6489526181504</v>
      </c>
      <c r="H23" s="231">
        <f>SUM(H19:H22)</f>
        <v>2942.7542270880776</v>
      </c>
      <c r="I23" s="525">
        <f>SUM(I19:I22)</f>
        <v>2991.9030996244069</v>
      </c>
      <c r="J23" s="284">
        <f>K23-I23</f>
        <v>0</v>
      </c>
      <c r="K23" s="327">
        <f>SUM(K19:K22)</f>
        <v>2991.9030996244069</v>
      </c>
      <c r="L23" s="231">
        <f>SUM(L19:L22)</f>
        <v>2980.2539251906378</v>
      </c>
      <c r="M23" s="525">
        <f>SUM(M19:M22)</f>
        <v>3083.5143326070561</v>
      </c>
      <c r="N23" s="284">
        <f>O23-M23</f>
        <v>0</v>
      </c>
      <c r="O23" s="327">
        <f>SUM(O19:O22)</f>
        <v>3083.5143326070561</v>
      </c>
      <c r="P23" s="231">
        <f>SUM(P19:P22)</f>
        <v>3136.7040252536312</v>
      </c>
      <c r="Q23" s="525">
        <f>SUM(Q19:Q22)</f>
        <v>3260.9751256717054</v>
      </c>
      <c r="R23" s="284">
        <f>S23-Q23</f>
        <v>0</v>
      </c>
      <c r="S23" s="327">
        <f>SUM(S19:S22)</f>
        <v>3260.9751256717054</v>
      </c>
      <c r="T23" s="231">
        <f>SUM(T19:T22)</f>
        <v>2816.5069757155188</v>
      </c>
      <c r="U23" s="525">
        <f>SUM(U19:U22)</f>
        <v>2902.4807995681681</v>
      </c>
      <c r="V23" s="284">
        <f>W23-U23</f>
        <v>0</v>
      </c>
      <c r="W23" s="327">
        <f>SUM(W19:W22)</f>
        <v>2902.4807995681681</v>
      </c>
      <c r="X23" s="23"/>
    </row>
    <row r="24" spans="2:24" ht="15.75">
      <c r="B24" s="42"/>
      <c r="C24" s="41"/>
      <c r="D24" s="236"/>
      <c r="E24" s="234"/>
      <c r="F24" s="34"/>
      <c r="G24" s="35"/>
      <c r="H24" s="236"/>
      <c r="I24" s="234"/>
      <c r="J24" s="34"/>
      <c r="K24" s="35"/>
      <c r="L24" s="236"/>
      <c r="M24" s="234"/>
      <c r="N24" s="34"/>
      <c r="O24" s="35"/>
      <c r="P24" s="236"/>
      <c r="Q24" s="234"/>
      <c r="R24" s="34"/>
      <c r="S24" s="35"/>
      <c r="T24" s="236"/>
      <c r="U24" s="234"/>
      <c r="V24" s="34"/>
      <c r="W24" s="35"/>
      <c r="X24" s="23"/>
    </row>
    <row r="25" spans="2:24" ht="16.5" thickBot="1">
      <c r="B25" s="45" t="s">
        <v>50</v>
      </c>
      <c r="C25" s="41"/>
      <c r="D25" s="236"/>
      <c r="E25" s="234"/>
      <c r="F25" s="34"/>
      <c r="G25" s="35"/>
      <c r="H25" s="236"/>
      <c r="I25" s="234"/>
      <c r="J25" s="34"/>
      <c r="K25" s="35"/>
      <c r="L25" s="236"/>
      <c r="M25" s="234"/>
      <c r="N25" s="34"/>
      <c r="O25" s="35"/>
      <c r="P25" s="236"/>
      <c r="Q25" s="234"/>
      <c r="R25" s="34"/>
      <c r="S25" s="35"/>
      <c r="T25" s="236"/>
      <c r="U25" s="234"/>
      <c r="V25" s="34"/>
      <c r="W25" s="35"/>
      <c r="X25" s="23"/>
    </row>
    <row r="26" spans="2:24">
      <c r="B26" s="42">
        <f>MAX(B6:B25)+1</f>
        <v>11</v>
      </c>
      <c r="C26" s="44" t="s">
        <v>49</v>
      </c>
      <c r="D26" s="215">
        <f>'4. OEB_Adjustment_Input_Sheet'!E51</f>
        <v>-66.131554205825665</v>
      </c>
      <c r="E26" s="530">
        <f>'4. OEB_Adjustment_Input_Sheet'!F51</f>
        <v>-16.860555668620094</v>
      </c>
      <c r="F26" s="216"/>
      <c r="G26" s="325">
        <f>'4. OEB_Adjustment_Input_Sheet'!H51</f>
        <v>-16.860555668620094</v>
      </c>
      <c r="H26" s="215">
        <f>'4. OEB_Adjustment_Input_Sheet'!I51</f>
        <v>-74.326109357699124</v>
      </c>
      <c r="I26" s="530">
        <f>'4. OEB_Adjustment_Input_Sheet'!J51</f>
        <v>-17.115423046239698</v>
      </c>
      <c r="J26" s="216"/>
      <c r="K26" s="325">
        <f>'4. OEB_Adjustment_Input_Sheet'!L51</f>
        <v>-17.115423046239698</v>
      </c>
      <c r="L26" s="215">
        <f>'4. OEB_Adjustment_Input_Sheet'!M51</f>
        <v>-85.875877710138809</v>
      </c>
      <c r="M26" s="530">
        <f>'4. OEB_Adjustment_Input_Sheet'!N51</f>
        <v>-27.442581295211397</v>
      </c>
      <c r="N26" s="216"/>
      <c r="O26" s="325">
        <f>'4. OEB_Adjustment_Input_Sheet'!P51</f>
        <v>-27.442581295211397</v>
      </c>
      <c r="P26" s="215">
        <f>'4. OEB_Adjustment_Input_Sheet'!Q51</f>
        <v>-82.081534309588221</v>
      </c>
      <c r="Q26" s="530">
        <f>'4. OEB_Adjustment_Input_Sheet'!R51</f>
        <v>-23.781927180458268</v>
      </c>
      <c r="R26" s="216"/>
      <c r="S26" s="325">
        <f>'4. OEB_Adjustment_Input_Sheet'!T51</f>
        <v>-23.781927180458268</v>
      </c>
      <c r="T26" s="215">
        <f>'4. OEB_Adjustment_Input_Sheet'!U51</f>
        <v>-93.103076010403669</v>
      </c>
      <c r="U26" s="530">
        <f>'4. OEB_Adjustment_Input_Sheet'!V51</f>
        <v>-38.065579030946424</v>
      </c>
      <c r="V26" s="216"/>
      <c r="W26" s="325">
        <f>'4. OEB_Adjustment_Input_Sheet'!X51</f>
        <v>-38.065579030946424</v>
      </c>
      <c r="X26" s="23"/>
    </row>
    <row r="27" spans="2:24">
      <c r="B27" s="42">
        <f>MAX(B6:B26)+1</f>
        <v>12</v>
      </c>
      <c r="C27" s="44" t="s">
        <v>35</v>
      </c>
      <c r="D27" s="534">
        <f>'4. OEB_Adjustment_Input_Sheet'!E52</f>
        <v>31.680812344720007</v>
      </c>
      <c r="E27" s="532">
        <f>'4. OEB_Adjustment_Input_Sheet'!F52</f>
        <v>31.680812344720007</v>
      </c>
      <c r="F27" s="471">
        <f>G27-E27</f>
        <v>0</v>
      </c>
      <c r="G27" s="472">
        <f>'4. OEB_Adjustment_Input_Sheet'!H52</f>
        <v>31.680812344720007</v>
      </c>
      <c r="H27" s="534">
        <f>'4. OEB_Adjustment_Input_Sheet'!I52</f>
        <v>21.967980991614397</v>
      </c>
      <c r="I27" s="532">
        <f>'4. OEB_Adjustment_Input_Sheet'!J52</f>
        <v>21.967980991614397</v>
      </c>
      <c r="J27" s="471">
        <f>K27-I27</f>
        <v>0</v>
      </c>
      <c r="K27" s="472">
        <f>'4. OEB_Adjustment_Input_Sheet'!L52</f>
        <v>21.967980991614397</v>
      </c>
      <c r="L27" s="534">
        <f>'4. OEB_Adjustment_Input_Sheet'!M52</f>
        <v>22.715071987446688</v>
      </c>
      <c r="M27" s="532">
        <f>'4. OEB_Adjustment_Input_Sheet'!N52</f>
        <v>22.715071987446688</v>
      </c>
      <c r="N27" s="471">
        <f>O27-M27</f>
        <v>0</v>
      </c>
      <c r="O27" s="472">
        <f>'4. OEB_Adjustment_Input_Sheet'!P52</f>
        <v>22.715071987446688</v>
      </c>
      <c r="P27" s="534">
        <f>'4. OEB_Adjustment_Input_Sheet'!Q52</f>
        <v>22.152773427195619</v>
      </c>
      <c r="Q27" s="532">
        <f>'4. OEB_Adjustment_Input_Sheet'!R52</f>
        <v>22.152773427195619</v>
      </c>
      <c r="R27" s="471">
        <f>S27-Q27</f>
        <v>0</v>
      </c>
      <c r="S27" s="472">
        <f>'4. OEB_Adjustment_Input_Sheet'!T52</f>
        <v>22.152773427195619</v>
      </c>
      <c r="T27" s="534">
        <f>'4. OEB_Adjustment_Input_Sheet'!U52</f>
        <v>22.921228895739532</v>
      </c>
      <c r="U27" s="532">
        <f>'4. OEB_Adjustment_Input_Sheet'!V52</f>
        <v>22.921228895739532</v>
      </c>
      <c r="V27" s="471">
        <f>W27-U27</f>
        <v>0</v>
      </c>
      <c r="W27" s="472">
        <f>'4. OEB_Adjustment_Input_Sheet'!X52</f>
        <v>22.921228895739532</v>
      </c>
      <c r="X27" s="23"/>
    </row>
    <row r="28" spans="2:24" ht="16.5" thickBot="1">
      <c r="B28" s="42">
        <f>MAX(B6:B27)+1</f>
        <v>13</v>
      </c>
      <c r="C28" s="41" t="s">
        <v>0</v>
      </c>
      <c r="D28" s="231">
        <f t="shared" ref="D28" si="0">SUM(D26:D27)</f>
        <v>-34.450741861105655</v>
      </c>
      <c r="E28" s="525">
        <f t="shared" ref="E28" si="1">SUM(E26:E27)</f>
        <v>14.820256676099913</v>
      </c>
      <c r="F28" s="284">
        <f>G28-E28</f>
        <v>0</v>
      </c>
      <c r="G28" s="327">
        <f t="shared" ref="G28:H28" si="2">SUM(G26:G27)</f>
        <v>14.820256676099913</v>
      </c>
      <c r="H28" s="231">
        <f t="shared" si="2"/>
        <v>-52.358128366084728</v>
      </c>
      <c r="I28" s="525">
        <f>SUM(I26:I27)</f>
        <v>4.8525579453746985</v>
      </c>
      <c r="J28" s="284">
        <f>K28-I28</f>
        <v>0</v>
      </c>
      <c r="K28" s="327">
        <f t="shared" ref="K28:L28" si="3">SUM(K26:K27)</f>
        <v>4.8525579453746985</v>
      </c>
      <c r="L28" s="231">
        <f t="shared" si="3"/>
        <v>-63.160805722692118</v>
      </c>
      <c r="M28" s="525">
        <f>SUM(M26:M27)</f>
        <v>-4.7275093077647092</v>
      </c>
      <c r="N28" s="284">
        <f>O28-M28</f>
        <v>0</v>
      </c>
      <c r="O28" s="327">
        <f t="shared" ref="O28:P28" si="4">SUM(O26:O27)</f>
        <v>-4.7275093077647092</v>
      </c>
      <c r="P28" s="231">
        <f t="shared" si="4"/>
        <v>-59.928760882392602</v>
      </c>
      <c r="Q28" s="525">
        <f>SUM(Q26:Q27)</f>
        <v>-1.6291537532626492</v>
      </c>
      <c r="R28" s="284">
        <f>S28-Q28</f>
        <v>0</v>
      </c>
      <c r="S28" s="327">
        <f t="shared" ref="S28:T28" si="5">SUM(S26:S27)</f>
        <v>-1.6291537532626492</v>
      </c>
      <c r="T28" s="231">
        <f t="shared" si="5"/>
        <v>-70.181847114664137</v>
      </c>
      <c r="U28" s="525">
        <f>SUM(U26:U27)</f>
        <v>-15.144350135206892</v>
      </c>
      <c r="V28" s="284">
        <f>W28-U28</f>
        <v>0</v>
      </c>
      <c r="W28" s="327">
        <f t="shared" ref="W28" si="6">SUM(W26:W27)</f>
        <v>-15.144350135206892</v>
      </c>
      <c r="X28" s="23"/>
    </row>
    <row r="29" spans="2:24" ht="16.5" thickBot="1">
      <c r="B29" s="42"/>
      <c r="C29" s="41"/>
      <c r="D29" s="236"/>
      <c r="E29" s="234"/>
      <c r="F29" s="34"/>
      <c r="G29" s="35"/>
      <c r="H29" s="236"/>
      <c r="I29" s="234"/>
      <c r="J29" s="34"/>
      <c r="K29" s="35"/>
      <c r="L29" s="236"/>
      <c r="M29" s="234"/>
      <c r="N29" s="34"/>
      <c r="O29" s="35"/>
      <c r="P29" s="236"/>
      <c r="Q29" s="234"/>
      <c r="R29" s="34"/>
      <c r="S29" s="35"/>
      <c r="T29" s="236"/>
      <c r="U29" s="234"/>
      <c r="V29" s="34"/>
      <c r="W29" s="35"/>
      <c r="X29" s="23"/>
    </row>
    <row r="30" spans="2:24" ht="16.5" thickBot="1">
      <c r="B30" s="42">
        <f>MAX(B6:B29)+1</f>
        <v>14</v>
      </c>
      <c r="C30" s="119" t="s">
        <v>95</v>
      </c>
      <c r="D30" s="228">
        <v>-18.390049282853486</v>
      </c>
      <c r="E30" s="533">
        <v>10.476680266909376</v>
      </c>
      <c r="F30" s="229">
        <f>G30-E30</f>
        <v>0</v>
      </c>
      <c r="G30" s="328">
        <f>'6. Taxes'!G27</f>
        <v>10.476680266909376</v>
      </c>
      <c r="H30" s="228">
        <v>-18.394146738851951</v>
      </c>
      <c r="I30" s="533">
        <v>-15.760905882447013</v>
      </c>
      <c r="J30" s="229">
        <f>K30-I30</f>
        <v>-5.6843418860808015E-14</v>
      </c>
      <c r="K30" s="328">
        <f>'6. Taxes'!K27</f>
        <v>-15.760905882447069</v>
      </c>
      <c r="L30" s="228">
        <v>-18.399048069436496</v>
      </c>
      <c r="M30" s="533">
        <v>-15.3945096790276</v>
      </c>
      <c r="N30" s="229">
        <f>O30-M30</f>
        <v>0</v>
      </c>
      <c r="O30" s="328">
        <f>'6. Taxes'!O27</f>
        <v>-15.3945096790276</v>
      </c>
      <c r="P30" s="228">
        <v>51.208430975838063</v>
      </c>
      <c r="Q30" s="533">
        <v>67.531535073003994</v>
      </c>
      <c r="R30" s="229">
        <f>S30-Q30</f>
        <v>0</v>
      </c>
      <c r="S30" s="328">
        <f>'6. Taxes'!S27</f>
        <v>67.531535073003994</v>
      </c>
      <c r="T30" s="228">
        <v>51.658819662803047</v>
      </c>
      <c r="U30" s="533">
        <v>3.1527189838777545</v>
      </c>
      <c r="V30" s="229">
        <f>W30-U30</f>
        <v>5.6843418860808015E-14</v>
      </c>
      <c r="W30" s="328">
        <f>'6. Taxes'!W27</f>
        <v>3.1527189838778114</v>
      </c>
      <c r="X30" s="285"/>
    </row>
    <row r="31" spans="2:24" ht="16.5" thickBot="1">
      <c r="B31" s="42"/>
      <c r="C31" s="41"/>
      <c r="D31" s="236"/>
      <c r="E31" s="234"/>
      <c r="F31" s="34"/>
      <c r="G31" s="35"/>
      <c r="H31" s="236"/>
      <c r="I31" s="234"/>
      <c r="J31" s="34"/>
      <c r="K31" s="35"/>
      <c r="L31" s="236"/>
      <c r="M31" s="234"/>
      <c r="N31" s="34"/>
      <c r="O31" s="35"/>
      <c r="P31" s="236"/>
      <c r="Q31" s="234"/>
      <c r="R31" s="34"/>
      <c r="S31" s="35"/>
      <c r="T31" s="236"/>
      <c r="U31" s="234"/>
      <c r="V31" s="34"/>
      <c r="W31" s="35"/>
      <c r="X31" s="23"/>
    </row>
    <row r="32" spans="2:24" ht="16.5" customHeight="1" thickBot="1">
      <c r="B32" s="107">
        <f>MAX(B6:B31)+1</f>
        <v>15</v>
      </c>
      <c r="C32" s="108" t="s">
        <v>51</v>
      </c>
      <c r="D32" s="228">
        <f>D16+D23-D28+D30</f>
        <v>3189.9242172824029</v>
      </c>
      <c r="E32" s="533">
        <f>E16+E23-E28+E30</f>
        <v>3201.8030116418663</v>
      </c>
      <c r="F32" s="229">
        <f>G32-E32</f>
        <v>0</v>
      </c>
      <c r="G32" s="328">
        <f>G16+G23-G28+G30</f>
        <v>3201.8030116418663</v>
      </c>
      <c r="H32" s="228">
        <f>H16+H23-H28+H30</f>
        <v>3254.9674646998951</v>
      </c>
      <c r="I32" s="533">
        <f>I16+I23-I28+I30</f>
        <v>3227.5381017704863</v>
      </c>
      <c r="J32" s="229">
        <f>K32-I32</f>
        <v>0</v>
      </c>
      <c r="K32" s="328">
        <f>K16+K23-K28+K30</f>
        <v>3227.5381017704863</v>
      </c>
      <c r="L32" s="228">
        <f>L16+L23-L28+L30</f>
        <v>3295.076793995042</v>
      </c>
      <c r="M32" s="533">
        <f>M16+M23-M28+M30</f>
        <v>3319.7803812735629</v>
      </c>
      <c r="N32" s="229">
        <f>O32-M32</f>
        <v>0</v>
      </c>
      <c r="O32" s="328">
        <f>O16+O23-O28+O30</f>
        <v>3319.7803812735629</v>
      </c>
      <c r="P32" s="228">
        <f>P16+P23-P28+P30</f>
        <v>3789.9911129400111</v>
      </c>
      <c r="Q32" s="533">
        <f>Q16+Q23-Q28+Q30</f>
        <v>3839.7768195948252</v>
      </c>
      <c r="R32" s="229">
        <f>S32-Q32</f>
        <v>0</v>
      </c>
      <c r="S32" s="328">
        <f>S16+S23-S28+S30</f>
        <v>3839.7768195948252</v>
      </c>
      <c r="T32" s="228">
        <f>T16+T23-T28+T30</f>
        <v>3509.8032350502181</v>
      </c>
      <c r="U32" s="533">
        <f>U16+U23-U28+U30</f>
        <v>3458.4442051660835</v>
      </c>
      <c r="V32" s="229">
        <f>W32-U32</f>
        <v>0</v>
      </c>
      <c r="W32" s="328">
        <f>W16+W23-W28+W30</f>
        <v>3458.444205166084</v>
      </c>
      <c r="X32" s="23"/>
    </row>
    <row r="33" spans="2:24" ht="15.75">
      <c r="B33" s="40"/>
      <c r="C33" s="41"/>
      <c r="D33" s="41"/>
      <c r="E33" s="41"/>
      <c r="F33" s="41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4"/>
    </row>
    <row r="34" spans="2:24">
      <c r="B34" s="475" t="s">
        <v>231</v>
      </c>
      <c r="D34" s="395"/>
      <c r="E34" s="395"/>
    </row>
    <row r="35" spans="2:24"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</row>
    <row r="36" spans="2:24"/>
    <row r="37" spans="2:24"/>
    <row r="38" spans="2:24">
      <c r="H38" s="395"/>
      <c r="I38" s="395"/>
    </row>
    <row r="39" spans="2:24">
      <c r="H39" s="395"/>
      <c r="I39" s="395"/>
    </row>
    <row r="40" spans="2:24">
      <c r="H40" s="395"/>
      <c r="I40" s="395"/>
    </row>
    <row r="41" spans="2:24">
      <c r="H41" s="395"/>
      <c r="I41" s="395"/>
    </row>
    <row r="42" spans="2:24">
      <c r="H42" s="395"/>
      <c r="I42" s="395"/>
    </row>
    <row r="43" spans="2:24">
      <c r="H43" s="395"/>
      <c r="I43" s="395"/>
    </row>
    <row r="44" spans="2:24">
      <c r="H44" s="395"/>
      <c r="I44" s="395"/>
    </row>
    <row r="45" spans="2:24">
      <c r="H45" s="395"/>
      <c r="I45" s="395"/>
    </row>
    <row r="46" spans="2:24"/>
    <row r="47" spans="2:24"/>
    <row r="48" spans="2:24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D6:W6"/>
    <mergeCell ref="D7:G7"/>
    <mergeCell ref="H7:K7"/>
    <mergeCell ref="L7:O7"/>
    <mergeCell ref="P7:S7"/>
    <mergeCell ref="T7:W7"/>
  </mergeCells>
  <pageMargins left="1" right="1" top="1" bottom="1" header="0.5" footer="0.5"/>
  <pageSetup paperSize="17" scale="50" fitToHeight="2" orientation="landscape" r:id="rId1"/>
  <headerFooter>
    <oddHeader>&amp;COPG Revenue Requirement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P84"/>
  <sheetViews>
    <sheetView showGridLines="0" zoomScale="75" zoomScaleNormal="75" workbookViewId="0">
      <selection activeCell="K1" sqref="K1:K4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7" width="18.5703125" style="2" customWidth="1"/>
    <col min="8" max="23" width="16.7109375" style="2" customWidth="1"/>
    <col min="24" max="24" width="8.7109375" style="2" customWidth="1"/>
    <col min="25" max="25" width="9.140625" style="2" hidden="1" customWidth="1"/>
    <col min="26" max="28" width="0" style="2" hidden="1" customWidth="1"/>
    <col min="29" max="29" width="9.140625" style="2" hidden="1" customWidth="1"/>
    <col min="30" max="30" width="0" style="2" hidden="1" customWidth="1"/>
    <col min="31" max="31" width="9.140625" style="2" hidden="1" customWidth="1"/>
    <col min="32" max="32" width="0" style="2" hidden="1" customWidth="1"/>
    <col min="33" max="33" width="9.140625" style="2" hidden="1" customWidth="1"/>
    <col min="34" max="34" width="0" style="2" hidden="1" customWidth="1"/>
    <col min="35" max="35" width="9.140625" style="2" hidden="1" customWidth="1"/>
    <col min="36" max="36" width="0" style="2" hidden="1" customWidth="1"/>
    <col min="37" max="42" width="9.140625" style="2" hidden="1" customWidth="1"/>
    <col min="43" max="16384" width="0" style="2" hidden="1"/>
  </cols>
  <sheetData>
    <row r="1" spans="1:24">
      <c r="K1" s="497" t="s">
        <v>245</v>
      </c>
    </row>
    <row r="2" spans="1:24">
      <c r="K2" s="497" t="s">
        <v>187</v>
      </c>
    </row>
    <row r="3" spans="1:24">
      <c r="K3" s="497" t="s">
        <v>242</v>
      </c>
    </row>
    <row r="4" spans="1:24">
      <c r="K4" s="497" t="s">
        <v>243</v>
      </c>
    </row>
    <row r="5" spans="1:24" ht="15.75" customHeight="1">
      <c r="A5" s="61"/>
      <c r="B5" s="604" t="s">
        <v>56</v>
      </c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604"/>
      <c r="W5" s="604"/>
    </row>
    <row r="6" spans="1:24" ht="17.25" customHeight="1" thickBot="1">
      <c r="A6" s="61"/>
      <c r="B6" s="81"/>
      <c r="C6" s="41"/>
      <c r="D6" s="41"/>
      <c r="E6" s="41"/>
      <c r="F6" s="57"/>
      <c r="G6" s="57"/>
      <c r="H6" s="41"/>
      <c r="I6" s="41"/>
      <c r="J6" s="57"/>
      <c r="K6" s="57"/>
      <c r="L6" s="41"/>
      <c r="M6" s="41"/>
      <c r="N6" s="57"/>
      <c r="O6" s="57"/>
      <c r="P6" s="41"/>
      <c r="Q6" s="41"/>
      <c r="R6" s="57"/>
      <c r="S6" s="57"/>
      <c r="T6" s="41"/>
      <c r="U6" s="41"/>
      <c r="V6" s="57"/>
      <c r="W6" s="57"/>
      <c r="X6" s="63"/>
    </row>
    <row r="7" spans="1:24" ht="16.5" thickBot="1">
      <c r="A7" s="61"/>
      <c r="B7" s="36"/>
      <c r="C7" s="36"/>
      <c r="D7" s="595" t="s">
        <v>23</v>
      </c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7"/>
      <c r="X7" s="63"/>
    </row>
    <row r="8" spans="1:24" ht="15.75">
      <c r="A8" s="61"/>
      <c r="B8" s="8"/>
      <c r="C8" s="67"/>
      <c r="D8" s="609">
        <v>2017</v>
      </c>
      <c r="E8" s="598"/>
      <c r="F8" s="598"/>
      <c r="G8" s="599"/>
      <c r="H8" s="609">
        <v>2018</v>
      </c>
      <c r="I8" s="598"/>
      <c r="J8" s="598"/>
      <c r="K8" s="599"/>
      <c r="L8" s="609">
        <v>2019</v>
      </c>
      <c r="M8" s="598"/>
      <c r="N8" s="598"/>
      <c r="O8" s="599"/>
      <c r="P8" s="609">
        <v>2020</v>
      </c>
      <c r="Q8" s="598"/>
      <c r="R8" s="598"/>
      <c r="S8" s="599"/>
      <c r="T8" s="609">
        <v>2021</v>
      </c>
      <c r="U8" s="598"/>
      <c r="V8" s="598"/>
      <c r="W8" s="599"/>
      <c r="X8" s="63"/>
    </row>
    <row r="9" spans="1:24" ht="15.75">
      <c r="B9" s="9" t="s">
        <v>2</v>
      </c>
      <c r="C9" s="68"/>
      <c r="D9" s="535" t="s">
        <v>135</v>
      </c>
      <c r="E9" s="265" t="s">
        <v>240</v>
      </c>
      <c r="F9" s="265" t="s">
        <v>21</v>
      </c>
      <c r="G9" s="10" t="s">
        <v>21</v>
      </c>
      <c r="H9" s="314" t="s">
        <v>135</v>
      </c>
      <c r="I9" s="265" t="s">
        <v>240</v>
      </c>
      <c r="J9" s="265" t="s">
        <v>21</v>
      </c>
      <c r="K9" s="10" t="s">
        <v>21</v>
      </c>
      <c r="L9" s="314" t="s">
        <v>135</v>
      </c>
      <c r="M9" s="265" t="s">
        <v>240</v>
      </c>
      <c r="N9" s="265" t="s">
        <v>21</v>
      </c>
      <c r="O9" s="10" t="s">
        <v>21</v>
      </c>
      <c r="P9" s="314" t="s">
        <v>135</v>
      </c>
      <c r="Q9" s="265" t="s">
        <v>240</v>
      </c>
      <c r="R9" s="265" t="s">
        <v>21</v>
      </c>
      <c r="S9" s="10" t="s">
        <v>21</v>
      </c>
      <c r="T9" s="314" t="s">
        <v>135</v>
      </c>
      <c r="U9" s="265" t="s">
        <v>240</v>
      </c>
      <c r="V9" s="265" t="s">
        <v>21</v>
      </c>
      <c r="W9" s="10" t="s">
        <v>21</v>
      </c>
      <c r="X9" s="63"/>
    </row>
    <row r="10" spans="1:24" ht="16.5" thickBot="1">
      <c r="B10" s="11" t="s">
        <v>3</v>
      </c>
      <c r="C10" s="11" t="s">
        <v>1</v>
      </c>
      <c r="D10" s="397">
        <v>42517</v>
      </c>
      <c r="E10" s="396">
        <v>42723</v>
      </c>
      <c r="F10" s="266" t="s">
        <v>15</v>
      </c>
      <c r="G10" s="12" t="s">
        <v>12</v>
      </c>
      <c r="H10" s="397">
        <v>42517</v>
      </c>
      <c r="I10" s="396">
        <v>42723</v>
      </c>
      <c r="J10" s="266" t="s">
        <v>15</v>
      </c>
      <c r="K10" s="12" t="s">
        <v>12</v>
      </c>
      <c r="L10" s="397">
        <v>42517</v>
      </c>
      <c r="M10" s="396">
        <v>42723</v>
      </c>
      <c r="N10" s="266" t="s">
        <v>15</v>
      </c>
      <c r="O10" s="12" t="s">
        <v>12</v>
      </c>
      <c r="P10" s="397">
        <v>42517</v>
      </c>
      <c r="Q10" s="396">
        <v>42723</v>
      </c>
      <c r="R10" s="266" t="s">
        <v>15</v>
      </c>
      <c r="S10" s="12" t="s">
        <v>12</v>
      </c>
      <c r="T10" s="397">
        <v>42517</v>
      </c>
      <c r="U10" s="396">
        <v>42723</v>
      </c>
      <c r="V10" s="266" t="s">
        <v>15</v>
      </c>
      <c r="W10" s="12" t="s">
        <v>12</v>
      </c>
      <c r="X10" s="63"/>
    </row>
    <row r="11" spans="1:24">
      <c r="B11" s="32"/>
      <c r="C11" s="85"/>
      <c r="D11" s="512" t="s">
        <v>4</v>
      </c>
      <c r="E11" s="484" t="s">
        <v>5</v>
      </c>
      <c r="F11" s="513" t="s">
        <v>6</v>
      </c>
      <c r="G11" s="514" t="s">
        <v>7</v>
      </c>
      <c r="H11" s="260" t="s">
        <v>8</v>
      </c>
      <c r="I11" s="260" t="s">
        <v>9</v>
      </c>
      <c r="J11" s="261" t="s">
        <v>11</v>
      </c>
      <c r="K11" s="262" t="s">
        <v>13</v>
      </c>
      <c r="L11" s="260" t="s">
        <v>14</v>
      </c>
      <c r="M11" s="260" t="s">
        <v>136</v>
      </c>
      <c r="N11" s="261" t="s">
        <v>137</v>
      </c>
      <c r="O11" s="262" t="s">
        <v>138</v>
      </c>
      <c r="P11" s="260" t="s">
        <v>140</v>
      </c>
      <c r="Q11" s="260" t="s">
        <v>141</v>
      </c>
      <c r="R11" s="261" t="s">
        <v>142</v>
      </c>
      <c r="S11" s="262" t="s">
        <v>234</v>
      </c>
      <c r="T11" s="260" t="s">
        <v>235</v>
      </c>
      <c r="U11" s="260" t="s">
        <v>236</v>
      </c>
      <c r="V11" s="261" t="s">
        <v>237</v>
      </c>
      <c r="W11" s="262" t="s">
        <v>238</v>
      </c>
      <c r="X11" s="63"/>
    </row>
    <row r="12" spans="1:24" ht="16.5" thickBot="1">
      <c r="B12" s="13" t="s">
        <v>101</v>
      </c>
      <c r="C12" s="85"/>
      <c r="D12" s="570"/>
      <c r="E12" s="571"/>
      <c r="F12" s="572"/>
      <c r="G12" s="573"/>
      <c r="H12" s="286"/>
      <c r="I12" s="537"/>
      <c r="J12" s="85"/>
      <c r="K12" s="33"/>
      <c r="L12" s="286"/>
      <c r="M12" s="537"/>
      <c r="N12" s="85"/>
      <c r="O12" s="33"/>
      <c r="P12" s="286"/>
      <c r="Q12" s="537"/>
      <c r="R12" s="85"/>
      <c r="S12" s="33"/>
      <c r="T12" s="286"/>
      <c r="U12" s="537"/>
      <c r="V12" s="85"/>
      <c r="W12" s="33"/>
      <c r="X12" s="63"/>
    </row>
    <row r="13" spans="1:24">
      <c r="B13" s="72">
        <v>1</v>
      </c>
      <c r="C13" s="62" t="s">
        <v>16</v>
      </c>
      <c r="D13" s="215">
        <f>'4. OEB_Adjustment_Input_Sheet'!E55</f>
        <v>38.09834</v>
      </c>
      <c r="E13" s="523">
        <f>'4. OEB_Adjustment_Input_Sheet'!F55</f>
        <v>38.09834</v>
      </c>
      <c r="F13" s="384">
        <f>G13-E13</f>
        <v>0</v>
      </c>
      <c r="G13" s="217">
        <f>'4. OEB_Adjustment_Input_Sheet'!H55</f>
        <v>38.09834</v>
      </c>
      <c r="H13" s="215">
        <f>'4. OEB_Adjustment_Input_Sheet'!I55</f>
        <v>38.470700000000008</v>
      </c>
      <c r="I13" s="523">
        <f>'4. OEB_Adjustment_Input_Sheet'!J55</f>
        <v>38.470700000000008</v>
      </c>
      <c r="J13" s="384">
        <f>K13-I13</f>
        <v>0</v>
      </c>
      <c r="K13" s="217">
        <f>'4. OEB_Adjustment_Input_Sheet'!L55</f>
        <v>38.470700000000008</v>
      </c>
      <c r="L13" s="215">
        <f>'4. OEB_Adjustment_Input_Sheet'!M55</f>
        <v>39.026139999999998</v>
      </c>
      <c r="M13" s="523">
        <f>'4. OEB_Adjustment_Input_Sheet'!N55</f>
        <v>39.026139999999998</v>
      </c>
      <c r="N13" s="384">
        <f>O13-M13</f>
        <v>0</v>
      </c>
      <c r="O13" s="217">
        <f>'4. OEB_Adjustment_Input_Sheet'!P55</f>
        <v>39.026139999999998</v>
      </c>
      <c r="P13" s="215">
        <f>'4. OEB_Adjustment_Input_Sheet'!Q55</f>
        <v>37.355330000000002</v>
      </c>
      <c r="Q13" s="523">
        <f>'4. OEB_Adjustment_Input_Sheet'!R55</f>
        <v>37.355330000000002</v>
      </c>
      <c r="R13" s="384">
        <f>S13-Q13</f>
        <v>0</v>
      </c>
      <c r="S13" s="217">
        <f>'4. OEB_Adjustment_Input_Sheet'!T55</f>
        <v>37.355330000000002</v>
      </c>
      <c r="T13" s="215">
        <f>'4. OEB_Adjustment_Input_Sheet'!U55</f>
        <v>35.383559999999996</v>
      </c>
      <c r="U13" s="523">
        <f>'4. OEB_Adjustment_Input_Sheet'!V55</f>
        <v>35.383559999999996</v>
      </c>
      <c r="V13" s="384">
        <f>W13-U13</f>
        <v>0</v>
      </c>
      <c r="W13" s="217">
        <f>'4. OEB_Adjustment_Input_Sheet'!X55</f>
        <v>35.383559999999996</v>
      </c>
      <c r="X13" s="63"/>
    </row>
    <row r="14" spans="1:24">
      <c r="B14" s="72">
        <v>2</v>
      </c>
      <c r="C14" s="62" t="s">
        <v>64</v>
      </c>
      <c r="D14" s="288">
        <v>59.29</v>
      </c>
      <c r="E14" s="538">
        <v>59.29</v>
      </c>
      <c r="F14" s="383">
        <f>G14-E14</f>
        <v>0</v>
      </c>
      <c r="G14" s="289">
        <v>59.29</v>
      </c>
      <c r="H14" s="288">
        <v>59.29</v>
      </c>
      <c r="I14" s="538">
        <v>59.29</v>
      </c>
      <c r="J14" s="383">
        <f>K14-I14</f>
        <v>0</v>
      </c>
      <c r="K14" s="289">
        <v>59.29</v>
      </c>
      <c r="L14" s="288">
        <v>59.29</v>
      </c>
      <c r="M14" s="538">
        <v>59.29</v>
      </c>
      <c r="N14" s="383">
        <f>O14-M14</f>
        <v>0</v>
      </c>
      <c r="O14" s="289">
        <v>59.29</v>
      </c>
      <c r="P14" s="288">
        <v>59.29</v>
      </c>
      <c r="Q14" s="538">
        <v>59.29</v>
      </c>
      <c r="R14" s="383">
        <f>S14-Q14</f>
        <v>0</v>
      </c>
      <c r="S14" s="289">
        <v>59.29</v>
      </c>
      <c r="T14" s="288">
        <v>59.29</v>
      </c>
      <c r="U14" s="538">
        <v>59.29</v>
      </c>
      <c r="V14" s="383">
        <f>W14-U14</f>
        <v>0</v>
      </c>
      <c r="W14" s="289">
        <v>59.29</v>
      </c>
      <c r="X14" s="105"/>
    </row>
    <row r="15" spans="1:24" ht="16.5" thickBot="1">
      <c r="B15" s="72">
        <v>3</v>
      </c>
      <c r="C15" s="41" t="s">
        <v>65</v>
      </c>
      <c r="D15" s="231">
        <f t="shared" ref="D15" si="0">D13*D14</f>
        <v>2258.8505786000001</v>
      </c>
      <c r="E15" s="525">
        <f>E13*E14</f>
        <v>2258.8505786000001</v>
      </c>
      <c r="F15" s="385">
        <f>G15-E15</f>
        <v>0</v>
      </c>
      <c r="G15" s="232">
        <f>G13*G14</f>
        <v>2258.8505786000001</v>
      </c>
      <c r="H15" s="231">
        <f t="shared" ref="H15" si="1">H13*H14</f>
        <v>2280.9278030000005</v>
      </c>
      <c r="I15" s="525">
        <f>I13*I14</f>
        <v>2280.9278030000005</v>
      </c>
      <c r="J15" s="385">
        <f>K15-I15</f>
        <v>0</v>
      </c>
      <c r="K15" s="232">
        <f>K13*K14</f>
        <v>2280.9278030000005</v>
      </c>
      <c r="L15" s="231">
        <f t="shared" ref="L15" si="2">L13*L14</f>
        <v>2313.8598405999996</v>
      </c>
      <c r="M15" s="525">
        <f>M13*M14</f>
        <v>2313.8598405999996</v>
      </c>
      <c r="N15" s="385">
        <f>O15-M15</f>
        <v>0</v>
      </c>
      <c r="O15" s="232">
        <f>O13*O14</f>
        <v>2313.8598405999996</v>
      </c>
      <c r="P15" s="231">
        <f t="shared" ref="P15" si="3">P13*P14</f>
        <v>2214.7975157000001</v>
      </c>
      <c r="Q15" s="525">
        <f>Q13*Q14</f>
        <v>2214.7975157000001</v>
      </c>
      <c r="R15" s="385">
        <f>S15-Q15</f>
        <v>0</v>
      </c>
      <c r="S15" s="232">
        <f>S13*S14</f>
        <v>2214.7975157000001</v>
      </c>
      <c r="T15" s="231">
        <f t="shared" ref="T15" si="4">T13*T14</f>
        <v>2097.8912723999997</v>
      </c>
      <c r="U15" s="525">
        <f>U13*U14</f>
        <v>2097.8912723999997</v>
      </c>
      <c r="V15" s="385">
        <f>W15-U15</f>
        <v>0</v>
      </c>
      <c r="W15" s="232">
        <f>W13*W14</f>
        <v>2097.8912723999997</v>
      </c>
      <c r="X15" s="63"/>
    </row>
    <row r="16" spans="1:24">
      <c r="B16" s="72"/>
      <c r="C16" s="62"/>
      <c r="D16" s="233"/>
      <c r="E16" s="539"/>
      <c r="F16" s="234"/>
      <c r="G16" s="235"/>
      <c r="H16" s="233"/>
      <c r="I16" s="539"/>
      <c r="J16" s="234"/>
      <c r="K16" s="235"/>
      <c r="L16" s="233"/>
      <c r="M16" s="539"/>
      <c r="N16" s="234"/>
      <c r="O16" s="235"/>
      <c r="P16" s="233"/>
      <c r="Q16" s="539"/>
      <c r="R16" s="234"/>
      <c r="S16" s="235"/>
      <c r="T16" s="233"/>
      <c r="U16" s="539"/>
      <c r="V16" s="234"/>
      <c r="W16" s="235"/>
      <c r="X16" s="63"/>
    </row>
    <row r="17" spans="2:24" ht="16.5" thickBot="1">
      <c r="B17" s="13" t="s">
        <v>20</v>
      </c>
      <c r="C17" s="62"/>
      <c r="D17" s="236"/>
      <c r="E17" s="234"/>
      <c r="F17" s="234"/>
      <c r="G17" s="235"/>
      <c r="H17" s="236"/>
      <c r="I17" s="234"/>
      <c r="J17" s="234"/>
      <c r="K17" s="235"/>
      <c r="L17" s="236"/>
      <c r="M17" s="234"/>
      <c r="N17" s="234"/>
      <c r="O17" s="235"/>
      <c r="P17" s="236"/>
      <c r="Q17" s="234"/>
      <c r="R17" s="234"/>
      <c r="S17" s="235"/>
      <c r="T17" s="236"/>
      <c r="U17" s="234"/>
      <c r="V17" s="234"/>
      <c r="W17" s="235"/>
      <c r="X17" s="63"/>
    </row>
    <row r="18" spans="2:24">
      <c r="B18" s="72">
        <v>4</v>
      </c>
      <c r="C18" s="62" t="s">
        <v>19</v>
      </c>
      <c r="D18" s="215">
        <f>'7. Rev_Req'!D32</f>
        <v>3189.9242172824029</v>
      </c>
      <c r="E18" s="523">
        <f>'7. Rev_Req'!E32</f>
        <v>3201.8030116418663</v>
      </c>
      <c r="F18" s="287">
        <f>G18-E18</f>
        <v>0</v>
      </c>
      <c r="G18" s="217">
        <f>'7. Rev_Req'!G32</f>
        <v>3201.8030116418663</v>
      </c>
      <c r="H18" s="215">
        <f>'7. Rev_Req'!H32</f>
        <v>3254.9674646998951</v>
      </c>
      <c r="I18" s="523">
        <f>'7. Rev_Req'!I32</f>
        <v>3227.5381017704863</v>
      </c>
      <c r="J18" s="287">
        <f>K18-I18</f>
        <v>0</v>
      </c>
      <c r="K18" s="217">
        <f>'7. Rev_Req'!K32</f>
        <v>3227.5381017704863</v>
      </c>
      <c r="L18" s="215">
        <f>'7. Rev_Req'!L32</f>
        <v>3295.076793995042</v>
      </c>
      <c r="M18" s="523">
        <f>'7. Rev_Req'!M32</f>
        <v>3319.7803812735629</v>
      </c>
      <c r="N18" s="287">
        <f>O18-M18</f>
        <v>0</v>
      </c>
      <c r="O18" s="217">
        <f>'7. Rev_Req'!O32</f>
        <v>3319.7803812735629</v>
      </c>
      <c r="P18" s="215">
        <f>'7. Rev_Req'!P32</f>
        <v>3789.9911129400111</v>
      </c>
      <c r="Q18" s="523">
        <f>'7. Rev_Req'!Q32</f>
        <v>3839.7768195948252</v>
      </c>
      <c r="R18" s="287">
        <f>S18-Q18</f>
        <v>0</v>
      </c>
      <c r="S18" s="217">
        <f>'7. Rev_Req'!S32</f>
        <v>3839.7768195948252</v>
      </c>
      <c r="T18" s="215">
        <f>'7. Rev_Req'!T32</f>
        <v>3509.8032350502181</v>
      </c>
      <c r="U18" s="523">
        <f>'7. Rev_Req'!U32</f>
        <v>3458.4442051660835</v>
      </c>
      <c r="V18" s="287">
        <f>W18-U18</f>
        <v>0</v>
      </c>
      <c r="W18" s="217">
        <f>'7. Rev_Req'!W32</f>
        <v>3458.444205166084</v>
      </c>
      <c r="X18" s="63"/>
    </row>
    <row r="19" spans="2:24" ht="16.5" thickBot="1">
      <c r="B19" s="73">
        <v>5</v>
      </c>
      <c r="C19" s="74" t="s">
        <v>125</v>
      </c>
      <c r="D19" s="231">
        <f t="shared" ref="D19" si="5">+D18-D15</f>
        <v>931.07363868240282</v>
      </c>
      <c r="E19" s="525">
        <f>+E18-E15</f>
        <v>942.95243304186624</v>
      </c>
      <c r="F19" s="284">
        <f>G19-E19</f>
        <v>0</v>
      </c>
      <c r="G19" s="232">
        <f>+G18-G15</f>
        <v>942.95243304186624</v>
      </c>
      <c r="H19" s="231">
        <f t="shared" ref="H19" si="6">+H18-H15</f>
        <v>974.03966169989462</v>
      </c>
      <c r="I19" s="525">
        <f>+I18-I15</f>
        <v>946.61029877048577</v>
      </c>
      <c r="J19" s="284">
        <f>K19-I19</f>
        <v>0</v>
      </c>
      <c r="K19" s="232">
        <f>+K18-K15</f>
        <v>946.61029877048577</v>
      </c>
      <c r="L19" s="231">
        <f t="shared" ref="L19" si="7">+L18-L15</f>
        <v>981.21695339504231</v>
      </c>
      <c r="M19" s="525">
        <f>+M18-M15</f>
        <v>1005.9205406735632</v>
      </c>
      <c r="N19" s="284">
        <f>O19-M19</f>
        <v>0</v>
      </c>
      <c r="O19" s="232">
        <f>+O18-O15</f>
        <v>1005.9205406735632</v>
      </c>
      <c r="P19" s="231">
        <f t="shared" ref="P19" si="8">+P18-P15</f>
        <v>1575.1935972400111</v>
      </c>
      <c r="Q19" s="525">
        <f>+Q18-Q15</f>
        <v>1624.9793038948251</v>
      </c>
      <c r="R19" s="284">
        <f>S19-Q19</f>
        <v>0</v>
      </c>
      <c r="S19" s="232">
        <f>+S18-S15</f>
        <v>1624.9793038948251</v>
      </c>
      <c r="T19" s="231">
        <f t="shared" ref="T19" si="9">+T18-T15</f>
        <v>1411.9119626502184</v>
      </c>
      <c r="U19" s="525">
        <f>+U18-U15</f>
        <v>1360.5529327660838</v>
      </c>
      <c r="V19" s="284">
        <f>W19-U19</f>
        <v>0</v>
      </c>
      <c r="W19" s="232">
        <f>+W18-W15</f>
        <v>1360.5529327660843</v>
      </c>
      <c r="X19" s="63"/>
    </row>
    <row r="20" spans="2:24">
      <c r="F20" s="96"/>
      <c r="G20" s="96"/>
      <c r="J20" s="96"/>
      <c r="K20" s="96"/>
      <c r="N20" s="96"/>
      <c r="O20" s="96"/>
      <c r="R20" s="96"/>
      <c r="S20" s="96"/>
      <c r="V20" s="96"/>
      <c r="W20" s="96"/>
      <c r="X20" s="63"/>
    </row>
    <row r="21" spans="2:24">
      <c r="B21" s="475" t="s">
        <v>231</v>
      </c>
      <c r="D21" s="464"/>
      <c r="E21" s="464"/>
      <c r="H21" s="464"/>
      <c r="I21" s="464"/>
      <c r="L21" s="464"/>
      <c r="M21" s="464"/>
      <c r="P21" s="464"/>
      <c r="Q21" s="464"/>
      <c r="T21" s="464"/>
      <c r="U21" s="464"/>
    </row>
    <row r="22" spans="2:24"/>
    <row r="23" spans="2:24"/>
    <row r="24" spans="2:24"/>
    <row r="25" spans="2:24"/>
    <row r="26" spans="2:24"/>
    <row r="27" spans="2:24"/>
    <row r="28" spans="2:24"/>
    <row r="29" spans="2:24"/>
    <row r="30" spans="2:24"/>
    <row r="31" spans="2:24"/>
    <row r="32" spans="2:24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</sheetData>
  <mergeCells count="7">
    <mergeCell ref="B5:W5"/>
    <mergeCell ref="L8:O8"/>
    <mergeCell ref="P8:S8"/>
    <mergeCell ref="D7:W7"/>
    <mergeCell ref="D8:G8"/>
    <mergeCell ref="H8:K8"/>
    <mergeCell ref="T8:W8"/>
  </mergeCells>
  <pageMargins left="1" right="1" top="1" bottom="1" header="0.5" footer="0.5"/>
  <pageSetup paperSize="17" scale="46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AI69"/>
  <sheetViews>
    <sheetView showGridLines="0" topLeftCell="F1" zoomScale="86" zoomScaleNormal="86" workbookViewId="0">
      <selection activeCell="N1" sqref="N1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23" width="16.7109375" customWidth="1"/>
    <col min="24" max="24" width="8.7109375" customWidth="1"/>
    <col min="25" max="35" width="0" hidden="1" customWidth="1"/>
    <col min="36" max="16384" width="9.140625" hidden="1"/>
  </cols>
  <sheetData>
    <row r="1" spans="2:23">
      <c r="N1" s="1" t="s">
        <v>246</v>
      </c>
    </row>
    <row r="2" spans="2:23">
      <c r="N2" s="1" t="s">
        <v>187</v>
      </c>
    </row>
    <row r="3" spans="2:23">
      <c r="N3" s="1" t="s">
        <v>244</v>
      </c>
    </row>
    <row r="4" spans="2:23">
      <c r="N4" s="1" t="s">
        <v>243</v>
      </c>
    </row>
    <row r="5" spans="2:23"/>
    <row r="6" spans="2:23" ht="18.75" thickBot="1">
      <c r="B6" s="604" t="s">
        <v>114</v>
      </c>
      <c r="C6" s="604"/>
      <c r="D6" s="604"/>
      <c r="E6" s="604"/>
      <c r="F6" s="604"/>
      <c r="G6" s="604"/>
      <c r="H6" s="339"/>
      <c r="I6" s="482"/>
      <c r="J6" s="339"/>
      <c r="K6" s="339"/>
      <c r="L6" s="339"/>
      <c r="M6" s="482"/>
      <c r="N6" s="339"/>
      <c r="O6" s="339"/>
      <c r="P6" s="252"/>
      <c r="Q6" s="482"/>
      <c r="R6" s="75"/>
      <c r="S6" s="75"/>
      <c r="T6" s="75"/>
      <c r="U6" s="75"/>
      <c r="V6" s="75"/>
      <c r="W6" s="75"/>
    </row>
    <row r="7" spans="2:23" ht="16.5" customHeight="1" thickBot="1">
      <c r="B7" s="2"/>
      <c r="C7" s="2"/>
      <c r="D7" s="600" t="s">
        <v>139</v>
      </c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2"/>
    </row>
    <row r="8" spans="2:23" ht="15.75">
      <c r="B8" s="141"/>
      <c r="C8" s="140"/>
      <c r="D8" s="609">
        <v>2017</v>
      </c>
      <c r="E8" s="598"/>
      <c r="F8" s="598"/>
      <c r="G8" s="599"/>
      <c r="H8" s="609">
        <v>2018</v>
      </c>
      <c r="I8" s="598"/>
      <c r="J8" s="598"/>
      <c r="K8" s="599"/>
      <c r="L8" s="609">
        <v>2019</v>
      </c>
      <c r="M8" s="598"/>
      <c r="N8" s="598"/>
      <c r="O8" s="599"/>
      <c r="P8" s="609">
        <v>2020</v>
      </c>
      <c r="Q8" s="598"/>
      <c r="R8" s="598"/>
      <c r="S8" s="599"/>
      <c r="T8" s="609">
        <v>2021</v>
      </c>
      <c r="U8" s="598"/>
      <c r="V8" s="598"/>
      <c r="W8" s="599"/>
    </row>
    <row r="9" spans="2:23" ht="15.75">
      <c r="B9" s="77" t="s">
        <v>2</v>
      </c>
      <c r="C9" s="249"/>
      <c r="D9" s="535" t="s">
        <v>135</v>
      </c>
      <c r="E9" s="265" t="s">
        <v>240</v>
      </c>
      <c r="F9" s="265" t="s">
        <v>21</v>
      </c>
      <c r="G9" s="10" t="s">
        <v>21</v>
      </c>
      <c r="H9" s="314" t="s">
        <v>135</v>
      </c>
      <c r="I9" s="265" t="s">
        <v>240</v>
      </c>
      <c r="J9" s="265" t="s">
        <v>21</v>
      </c>
      <c r="K9" s="10" t="s">
        <v>21</v>
      </c>
      <c r="L9" s="314" t="s">
        <v>135</v>
      </c>
      <c r="M9" s="265" t="s">
        <v>240</v>
      </c>
      <c r="N9" s="265" t="s">
        <v>21</v>
      </c>
      <c r="O9" s="10" t="s">
        <v>21</v>
      </c>
      <c r="P9" s="314" t="s">
        <v>135</v>
      </c>
      <c r="Q9" s="265" t="s">
        <v>240</v>
      </c>
      <c r="R9" s="265" t="s">
        <v>21</v>
      </c>
      <c r="S9" s="10" t="s">
        <v>21</v>
      </c>
      <c r="T9" s="314" t="s">
        <v>135</v>
      </c>
      <c r="U9" s="265" t="s">
        <v>240</v>
      </c>
      <c r="V9" s="265" t="s">
        <v>21</v>
      </c>
      <c r="W9" s="10" t="s">
        <v>21</v>
      </c>
    </row>
    <row r="10" spans="2:23" ht="16.5" thickBot="1">
      <c r="B10" s="78" t="s">
        <v>3</v>
      </c>
      <c r="C10" s="250" t="s">
        <v>1</v>
      </c>
      <c r="D10" s="397">
        <v>42517</v>
      </c>
      <c r="E10" s="396">
        <v>42723</v>
      </c>
      <c r="F10" s="266" t="s">
        <v>15</v>
      </c>
      <c r="G10" s="12" t="s">
        <v>12</v>
      </c>
      <c r="H10" s="397">
        <v>42517</v>
      </c>
      <c r="I10" s="396">
        <v>42723</v>
      </c>
      <c r="J10" s="266" t="s">
        <v>15</v>
      </c>
      <c r="K10" s="12" t="s">
        <v>12</v>
      </c>
      <c r="L10" s="397">
        <v>42517</v>
      </c>
      <c r="M10" s="396">
        <v>42723</v>
      </c>
      <c r="N10" s="266" t="s">
        <v>15</v>
      </c>
      <c r="O10" s="12" t="s">
        <v>12</v>
      </c>
      <c r="P10" s="397">
        <v>42517</v>
      </c>
      <c r="Q10" s="396">
        <v>42723</v>
      </c>
      <c r="R10" s="266" t="s">
        <v>15</v>
      </c>
      <c r="S10" s="12" t="s">
        <v>12</v>
      </c>
      <c r="T10" s="397">
        <v>42517</v>
      </c>
      <c r="U10" s="396">
        <v>42723</v>
      </c>
      <c r="V10" s="266" t="s">
        <v>15</v>
      </c>
      <c r="W10" s="12" t="s">
        <v>12</v>
      </c>
    </row>
    <row r="11" spans="2:23" ht="15" customHeight="1">
      <c r="B11" s="76"/>
      <c r="C11" s="124"/>
      <c r="D11" s="512" t="s">
        <v>4</v>
      </c>
      <c r="E11" s="484" t="s">
        <v>5</v>
      </c>
      <c r="F11" s="513" t="s">
        <v>6</v>
      </c>
      <c r="G11" s="514" t="s">
        <v>7</v>
      </c>
      <c r="H11" s="260" t="s">
        <v>8</v>
      </c>
      <c r="I11" s="260" t="s">
        <v>9</v>
      </c>
      <c r="J11" s="261" t="s">
        <v>11</v>
      </c>
      <c r="K11" s="262" t="s">
        <v>13</v>
      </c>
      <c r="L11" s="260" t="s">
        <v>14</v>
      </c>
      <c r="M11" s="260" t="s">
        <v>136</v>
      </c>
      <c r="N11" s="261" t="s">
        <v>137</v>
      </c>
      <c r="O11" s="262" t="s">
        <v>138</v>
      </c>
      <c r="P11" s="260" t="s">
        <v>140</v>
      </c>
      <c r="Q11" s="260" t="s">
        <v>141</v>
      </c>
      <c r="R11" s="261" t="s">
        <v>142</v>
      </c>
      <c r="S11" s="262" t="s">
        <v>234</v>
      </c>
      <c r="T11" s="260" t="s">
        <v>235</v>
      </c>
      <c r="U11" s="260" t="s">
        <v>236</v>
      </c>
      <c r="V11" s="261" t="s">
        <v>237</v>
      </c>
      <c r="W11" s="262" t="s">
        <v>238</v>
      </c>
    </row>
    <row r="12" spans="2:23" ht="15.75" customHeight="1" thickBot="1">
      <c r="B12" s="76"/>
      <c r="C12" s="124"/>
      <c r="D12" s="313"/>
      <c r="E12" s="260"/>
      <c r="F12" s="261"/>
      <c r="G12" s="262"/>
      <c r="H12" s="457"/>
      <c r="I12" s="542"/>
      <c r="J12" s="458"/>
      <c r="K12" s="459"/>
      <c r="L12" s="457"/>
      <c r="M12" s="542"/>
      <c r="N12" s="458"/>
      <c r="O12" s="459"/>
      <c r="P12" s="457"/>
      <c r="Q12" s="542"/>
      <c r="R12" s="458"/>
      <c r="S12" s="459"/>
      <c r="T12" s="457"/>
      <c r="U12" s="542"/>
      <c r="V12" s="458"/>
      <c r="W12" s="459"/>
    </row>
    <row r="13" spans="2:23" ht="16.5" customHeight="1" thickBot="1">
      <c r="B13" s="73">
        <v>1</v>
      </c>
      <c r="C13" s="123" t="s">
        <v>212</v>
      </c>
      <c r="D13" s="130">
        <v>41.70635</v>
      </c>
      <c r="E13" s="540">
        <v>41.70635</v>
      </c>
      <c r="F13" s="131"/>
      <c r="G13" s="132">
        <v>41.70635</v>
      </c>
      <c r="H13" s="460">
        <v>42.331945249999997</v>
      </c>
      <c r="I13" s="543">
        <v>42.331945249999997</v>
      </c>
      <c r="J13" s="461"/>
      <c r="K13" s="462">
        <v>42.331945249999997</v>
      </c>
      <c r="L13" s="460">
        <v>42.966924428749991</v>
      </c>
      <c r="M13" s="543">
        <v>42.966924428749991</v>
      </c>
      <c r="N13" s="461"/>
      <c r="O13" s="462">
        <v>42.966924428749991</v>
      </c>
      <c r="P13" s="460">
        <v>43.611428295181234</v>
      </c>
      <c r="Q13" s="543">
        <v>43.611428295181234</v>
      </c>
      <c r="R13" s="461"/>
      <c r="S13" s="462">
        <v>43.611428295181234</v>
      </c>
      <c r="T13" s="460">
        <v>44.26559971960895</v>
      </c>
      <c r="U13" s="543">
        <v>44.26559971960895</v>
      </c>
      <c r="V13" s="461"/>
      <c r="W13" s="462">
        <v>44.26559971960895</v>
      </c>
    </row>
    <row r="14" spans="2:23" ht="13.5" thickBot="1"/>
    <row r="15" spans="2:23" ht="16.5" customHeight="1" thickBot="1">
      <c r="B15" s="2"/>
      <c r="C15" s="2"/>
      <c r="D15" s="595" t="s">
        <v>23</v>
      </c>
      <c r="E15" s="596"/>
      <c r="F15" s="596"/>
      <c r="G15" s="596"/>
      <c r="H15" s="596"/>
      <c r="I15" s="596"/>
      <c r="J15" s="596"/>
      <c r="K15" s="596"/>
      <c r="L15" s="596"/>
      <c r="M15" s="596"/>
      <c r="N15" s="596"/>
      <c r="O15" s="596"/>
      <c r="P15" s="596"/>
      <c r="Q15" s="596"/>
      <c r="R15" s="596"/>
      <c r="S15" s="596"/>
      <c r="T15" s="596"/>
      <c r="U15" s="596"/>
      <c r="V15" s="596"/>
      <c r="W15" s="597"/>
    </row>
    <row r="16" spans="2:23" ht="15.75">
      <c r="B16" s="141"/>
      <c r="C16" s="140"/>
      <c r="D16" s="609">
        <v>2017</v>
      </c>
      <c r="E16" s="598"/>
      <c r="F16" s="598"/>
      <c r="G16" s="599"/>
      <c r="H16" s="609">
        <v>2018</v>
      </c>
      <c r="I16" s="598"/>
      <c r="J16" s="598"/>
      <c r="K16" s="599"/>
      <c r="L16" s="609">
        <v>2019</v>
      </c>
      <c r="M16" s="598"/>
      <c r="N16" s="598"/>
      <c r="O16" s="599"/>
      <c r="P16" s="609">
        <v>2020</v>
      </c>
      <c r="Q16" s="598"/>
      <c r="R16" s="598"/>
      <c r="S16" s="599"/>
      <c r="T16" s="609">
        <v>2021</v>
      </c>
      <c r="U16" s="598"/>
      <c r="V16" s="598"/>
      <c r="W16" s="599"/>
    </row>
    <row r="17" spans="2:23" ht="15.75">
      <c r="B17" s="77" t="s">
        <v>2</v>
      </c>
      <c r="C17" s="249"/>
      <c r="D17" s="535" t="s">
        <v>135</v>
      </c>
      <c r="E17" s="265" t="s">
        <v>240</v>
      </c>
      <c r="F17" s="265" t="s">
        <v>21</v>
      </c>
      <c r="G17" s="10" t="s">
        <v>21</v>
      </c>
      <c r="H17" s="314" t="s">
        <v>135</v>
      </c>
      <c r="I17" s="265" t="s">
        <v>240</v>
      </c>
      <c r="J17" s="265" t="s">
        <v>21</v>
      </c>
      <c r="K17" s="10" t="s">
        <v>21</v>
      </c>
      <c r="L17" s="314" t="s">
        <v>135</v>
      </c>
      <c r="M17" s="265" t="s">
        <v>240</v>
      </c>
      <c r="N17" s="265" t="s">
        <v>21</v>
      </c>
      <c r="O17" s="10" t="s">
        <v>21</v>
      </c>
      <c r="P17" s="314" t="s">
        <v>135</v>
      </c>
      <c r="Q17" s="265" t="s">
        <v>240</v>
      </c>
      <c r="R17" s="265" t="s">
        <v>21</v>
      </c>
      <c r="S17" s="10" t="s">
        <v>21</v>
      </c>
      <c r="T17" s="314" t="s">
        <v>135</v>
      </c>
      <c r="U17" s="265" t="s">
        <v>240</v>
      </c>
      <c r="V17" s="265" t="s">
        <v>21</v>
      </c>
      <c r="W17" s="10" t="s">
        <v>21</v>
      </c>
    </row>
    <row r="18" spans="2:23" ht="16.5" thickBot="1">
      <c r="B18" s="78" t="s">
        <v>3</v>
      </c>
      <c r="C18" s="250" t="s">
        <v>1</v>
      </c>
      <c r="D18" s="397">
        <v>42517</v>
      </c>
      <c r="E18" s="396">
        <v>42723</v>
      </c>
      <c r="F18" s="266" t="s">
        <v>15</v>
      </c>
      <c r="G18" s="12" t="s">
        <v>12</v>
      </c>
      <c r="H18" s="397">
        <v>42517</v>
      </c>
      <c r="I18" s="396">
        <v>42723</v>
      </c>
      <c r="J18" s="266" t="s">
        <v>15</v>
      </c>
      <c r="K18" s="12" t="s">
        <v>12</v>
      </c>
      <c r="L18" s="397">
        <v>42517</v>
      </c>
      <c r="M18" s="396">
        <v>42723</v>
      </c>
      <c r="N18" s="266" t="s">
        <v>15</v>
      </c>
      <c r="O18" s="12" t="s">
        <v>12</v>
      </c>
      <c r="P18" s="397">
        <v>42517</v>
      </c>
      <c r="Q18" s="396">
        <v>42723</v>
      </c>
      <c r="R18" s="266" t="s">
        <v>15</v>
      </c>
      <c r="S18" s="12" t="s">
        <v>12</v>
      </c>
      <c r="T18" s="397">
        <v>42517</v>
      </c>
      <c r="U18" s="396">
        <v>42723</v>
      </c>
      <c r="V18" s="266" t="s">
        <v>15</v>
      </c>
      <c r="W18" s="12" t="s">
        <v>12</v>
      </c>
    </row>
    <row r="19" spans="2:23" ht="15">
      <c r="B19" s="76"/>
      <c r="C19" s="124"/>
      <c r="D19" s="512" t="s">
        <v>4</v>
      </c>
      <c r="E19" s="484" t="s">
        <v>5</v>
      </c>
      <c r="F19" s="513" t="s">
        <v>6</v>
      </c>
      <c r="G19" s="514" t="s">
        <v>7</v>
      </c>
      <c r="H19" s="260" t="s">
        <v>8</v>
      </c>
      <c r="I19" s="260" t="s">
        <v>9</v>
      </c>
      <c r="J19" s="261" t="s">
        <v>11</v>
      </c>
      <c r="K19" s="262" t="s">
        <v>13</v>
      </c>
      <c r="L19" s="260" t="s">
        <v>14</v>
      </c>
      <c r="M19" s="260" t="s">
        <v>136</v>
      </c>
      <c r="N19" s="261" t="s">
        <v>137</v>
      </c>
      <c r="O19" s="262" t="s">
        <v>138</v>
      </c>
      <c r="P19" s="260" t="s">
        <v>140</v>
      </c>
      <c r="Q19" s="260" t="s">
        <v>141</v>
      </c>
      <c r="R19" s="261" t="s">
        <v>142</v>
      </c>
      <c r="S19" s="262" t="s">
        <v>234</v>
      </c>
      <c r="T19" s="260" t="s">
        <v>235</v>
      </c>
      <c r="U19" s="260" t="s">
        <v>236</v>
      </c>
      <c r="V19" s="261" t="s">
        <v>237</v>
      </c>
      <c r="W19" s="262" t="s">
        <v>238</v>
      </c>
    </row>
    <row r="20" spans="2:23" ht="13.5" thickBot="1">
      <c r="B20" s="82"/>
      <c r="C20" s="50"/>
      <c r="D20" s="567"/>
      <c r="E20" s="568"/>
      <c r="F20" s="568"/>
      <c r="G20" s="569"/>
      <c r="H20" s="82"/>
      <c r="I20" s="50"/>
      <c r="J20" s="50"/>
      <c r="K20" s="83"/>
      <c r="L20" s="82"/>
      <c r="M20" s="50"/>
      <c r="N20" s="50"/>
      <c r="O20" s="83"/>
      <c r="P20" s="82"/>
      <c r="Q20" s="50"/>
      <c r="R20" s="50"/>
      <c r="S20" s="83"/>
      <c r="T20" s="82"/>
      <c r="U20" s="50"/>
      <c r="V20" s="50"/>
      <c r="W20" s="83"/>
    </row>
    <row r="21" spans="2:23" ht="15.75" thickBot="1">
      <c r="B21" s="72">
        <v>2</v>
      </c>
      <c r="C21" s="64" t="s">
        <v>19</v>
      </c>
      <c r="D21" s="237">
        <f>'7. Rev_Req'!D32</f>
        <v>3189.9242172824029</v>
      </c>
      <c r="E21" s="541">
        <f>'7. Rev_Req'!E32</f>
        <v>3201.8030116418663</v>
      </c>
      <c r="F21" s="238">
        <f>G21-E21</f>
        <v>0</v>
      </c>
      <c r="G21" s="239">
        <f>'7. Rev_Req'!G32</f>
        <v>3201.8030116418663</v>
      </c>
      <c r="H21" s="237">
        <f>'7. Rev_Req'!H32</f>
        <v>3254.9674646998951</v>
      </c>
      <c r="I21" s="541">
        <f>'7. Rev_Req'!I32</f>
        <v>3227.5381017704863</v>
      </c>
      <c r="J21" s="238">
        <f>K21-I21</f>
        <v>0</v>
      </c>
      <c r="K21" s="239">
        <f>'7. Rev_Req'!K32</f>
        <v>3227.5381017704863</v>
      </c>
      <c r="L21" s="237">
        <f>'7. Rev_Req'!L32</f>
        <v>3295.076793995042</v>
      </c>
      <c r="M21" s="541">
        <f>'7. Rev_Req'!M32</f>
        <v>3319.7803812735629</v>
      </c>
      <c r="N21" s="238">
        <f>O21-M21</f>
        <v>0</v>
      </c>
      <c r="O21" s="239">
        <f>'7. Rev_Req'!O32</f>
        <v>3319.7803812735629</v>
      </c>
      <c r="P21" s="237">
        <f>'7. Rev_Req'!P32</f>
        <v>3789.9911129400111</v>
      </c>
      <c r="Q21" s="541">
        <f>'7. Rev_Req'!Q32</f>
        <v>3839.7768195948252</v>
      </c>
      <c r="R21" s="238">
        <f>S21-Q21</f>
        <v>0</v>
      </c>
      <c r="S21" s="239">
        <f>'7. Rev_Req'!S32</f>
        <v>3839.7768195948252</v>
      </c>
      <c r="T21" s="237">
        <f>'7. Rev_Req'!T32</f>
        <v>3509.8032350502181</v>
      </c>
      <c r="U21" s="541">
        <f>'7. Rev_Req'!U32</f>
        <v>3458.4442051660835</v>
      </c>
      <c r="V21" s="238">
        <f>W21-U21</f>
        <v>0</v>
      </c>
      <c r="W21" s="239">
        <f>'7. Rev_Req'!W32</f>
        <v>3458.444205166084</v>
      </c>
    </row>
    <row r="22" spans="2:23" ht="15.75" thickBot="1">
      <c r="B22" s="82"/>
      <c r="C22" s="50"/>
      <c r="D22" s="117"/>
      <c r="E22" s="96"/>
      <c r="F22" s="96"/>
      <c r="G22" s="115"/>
      <c r="H22" s="117"/>
      <c r="I22" s="96"/>
      <c r="J22" s="96"/>
      <c r="K22" s="115"/>
      <c r="L22" s="117"/>
      <c r="M22" s="96"/>
      <c r="N22" s="96"/>
      <c r="O22" s="115"/>
      <c r="P22" s="117"/>
      <c r="Q22" s="96"/>
      <c r="R22" s="96"/>
      <c r="S22" s="115"/>
      <c r="T22" s="117"/>
      <c r="U22" s="96"/>
      <c r="V22" s="96"/>
      <c r="W22" s="115"/>
    </row>
    <row r="23" spans="2:23" ht="15.75" thickBot="1">
      <c r="B23" s="72">
        <v>3</v>
      </c>
      <c r="C23" s="64" t="s">
        <v>162</v>
      </c>
      <c r="D23" s="237" t="s">
        <v>213</v>
      </c>
      <c r="E23" s="541" t="s">
        <v>213</v>
      </c>
      <c r="F23" s="463" t="s">
        <v>213</v>
      </c>
      <c r="G23" s="239" t="str">
        <f>E23</f>
        <v>N/A</v>
      </c>
      <c r="H23" s="237">
        <v>4.9894560675453388</v>
      </c>
      <c r="I23" s="541">
        <v>5.0074650675453389</v>
      </c>
      <c r="J23" s="238">
        <f>K23-I23</f>
        <v>0</v>
      </c>
      <c r="K23" s="239">
        <f>I23</f>
        <v>5.0074650675453389</v>
      </c>
      <c r="L23" s="237">
        <v>10.062742282024393</v>
      </c>
      <c r="M23" s="541">
        <v>10.151131282024394</v>
      </c>
      <c r="N23" s="238">
        <f>O23-M23</f>
        <v>0</v>
      </c>
      <c r="O23" s="239">
        <f>M23</f>
        <v>10.151131282024394</v>
      </c>
      <c r="P23" s="237">
        <v>15.19194233795842</v>
      </c>
      <c r="Q23" s="541">
        <v>15.34063133795842</v>
      </c>
      <c r="R23" s="238">
        <f>S23-Q23</f>
        <v>0</v>
      </c>
      <c r="S23" s="239">
        <f>Q23</f>
        <v>15.34063133795842</v>
      </c>
      <c r="T23" s="237">
        <v>20.383174932329492</v>
      </c>
      <c r="U23" s="541">
        <v>20.595121932329494</v>
      </c>
      <c r="V23" s="238">
        <f>W23-U23</f>
        <v>0</v>
      </c>
      <c r="W23" s="239">
        <f>U23</f>
        <v>20.595121932329494</v>
      </c>
    </row>
    <row r="24" spans="2:23" ht="15.75" thickBot="1">
      <c r="B24" s="72"/>
      <c r="C24" s="64"/>
      <c r="D24" s="236"/>
      <c r="E24" s="234"/>
      <c r="F24" s="234"/>
      <c r="G24" s="235"/>
      <c r="H24" s="236"/>
      <c r="I24" s="234"/>
      <c r="J24" s="234"/>
      <c r="K24" s="235"/>
      <c r="L24" s="236"/>
      <c r="M24" s="234"/>
      <c r="N24" s="234"/>
      <c r="O24" s="235"/>
      <c r="P24" s="236"/>
      <c r="Q24" s="234"/>
      <c r="R24" s="234"/>
      <c r="S24" s="235"/>
      <c r="T24" s="236"/>
      <c r="U24" s="234"/>
      <c r="V24" s="234"/>
      <c r="W24" s="235"/>
    </row>
    <row r="25" spans="2:23" ht="15.75" thickBot="1">
      <c r="B25" s="72">
        <v>4</v>
      </c>
      <c r="C25" s="64" t="s">
        <v>16</v>
      </c>
      <c r="D25" s="237">
        <f>'4. OEB_Adjustment_Input_Sheet'!E55</f>
        <v>38.09834</v>
      </c>
      <c r="E25" s="541">
        <f>'4. OEB_Adjustment_Input_Sheet'!F55</f>
        <v>38.09834</v>
      </c>
      <c r="F25" s="238">
        <f>G25-E25</f>
        <v>0</v>
      </c>
      <c r="G25" s="239">
        <f>'4. OEB_Adjustment_Input_Sheet'!H55</f>
        <v>38.09834</v>
      </c>
      <c r="H25" s="237">
        <f>'4. OEB_Adjustment_Input_Sheet'!I55</f>
        <v>38.470700000000008</v>
      </c>
      <c r="I25" s="541">
        <f>'4. OEB_Adjustment_Input_Sheet'!J55</f>
        <v>38.470700000000008</v>
      </c>
      <c r="J25" s="238">
        <f>K25-I25</f>
        <v>0</v>
      </c>
      <c r="K25" s="239">
        <f>'4. OEB_Adjustment_Input_Sheet'!L55</f>
        <v>38.470700000000008</v>
      </c>
      <c r="L25" s="237">
        <f>'4. OEB_Adjustment_Input_Sheet'!M55</f>
        <v>39.026139999999998</v>
      </c>
      <c r="M25" s="541">
        <f>'4. OEB_Adjustment_Input_Sheet'!N55</f>
        <v>39.026139999999998</v>
      </c>
      <c r="N25" s="238">
        <f>O25-M25</f>
        <v>0</v>
      </c>
      <c r="O25" s="239">
        <f>'4. OEB_Adjustment_Input_Sheet'!P55</f>
        <v>39.026139999999998</v>
      </c>
      <c r="P25" s="237">
        <f>'4. OEB_Adjustment_Input_Sheet'!Q55</f>
        <v>37.355330000000002</v>
      </c>
      <c r="Q25" s="541">
        <f>'4. OEB_Adjustment_Input_Sheet'!R55</f>
        <v>37.355330000000002</v>
      </c>
      <c r="R25" s="238">
        <f>S25-Q25</f>
        <v>0</v>
      </c>
      <c r="S25" s="239">
        <f>'4. OEB_Adjustment_Input_Sheet'!T55</f>
        <v>37.355330000000002</v>
      </c>
      <c r="T25" s="237">
        <f>'4. OEB_Adjustment_Input_Sheet'!U55</f>
        <v>35.383559999999996</v>
      </c>
      <c r="U25" s="541">
        <f>'4. OEB_Adjustment_Input_Sheet'!V55</f>
        <v>35.383559999999996</v>
      </c>
      <c r="V25" s="238">
        <f>W25-U25</f>
        <v>0</v>
      </c>
      <c r="W25" s="239">
        <f>'4. OEB_Adjustment_Input_Sheet'!X55</f>
        <v>35.383559999999996</v>
      </c>
    </row>
    <row r="26" spans="2:23" ht="15.75" thickBot="1">
      <c r="B26" s="72"/>
      <c r="C26" s="64"/>
      <c r="D26" s="218"/>
      <c r="E26" s="524"/>
      <c r="F26" s="465"/>
      <c r="G26" s="220"/>
      <c r="H26" s="218"/>
      <c r="I26" s="524"/>
      <c r="J26" s="465"/>
      <c r="K26" s="220"/>
      <c r="L26" s="218"/>
      <c r="M26" s="524"/>
      <c r="N26" s="465"/>
      <c r="O26" s="220"/>
      <c r="P26" s="218"/>
      <c r="Q26" s="524"/>
      <c r="R26" s="465"/>
      <c r="S26" s="220"/>
      <c r="T26" s="218"/>
      <c r="U26" s="524"/>
      <c r="V26" s="465"/>
      <c r="W26" s="220"/>
    </row>
    <row r="27" spans="2:23" ht="16.5" thickBot="1">
      <c r="B27" s="73">
        <v>5</v>
      </c>
      <c r="C27" s="123" t="s">
        <v>241</v>
      </c>
      <c r="D27" s="130">
        <f t="shared" ref="D27" si="0">(D21)/D25</f>
        <v>83.728693094827833</v>
      </c>
      <c r="E27" s="540">
        <f>(E21)/E25</f>
        <v>84.040486059021632</v>
      </c>
      <c r="F27" s="131">
        <f>IFERROR(F18/F22,0)</f>
        <v>0</v>
      </c>
      <c r="G27" s="132">
        <f>G21/G25</f>
        <v>84.040486059021632</v>
      </c>
      <c r="H27" s="130">
        <f t="shared" ref="H27" si="1">(H21-H23)/H25</f>
        <v>84.479305253929596</v>
      </c>
      <c r="I27" s="540">
        <f>(I21-I23)/I25</f>
        <v>83.765843530347524</v>
      </c>
      <c r="J27" s="131">
        <f>IFERROR(J18/J22,0)</f>
        <v>0</v>
      </c>
      <c r="K27" s="132">
        <f>(K21-K23)/K25</f>
        <v>83.765843530347524</v>
      </c>
      <c r="L27" s="130">
        <f t="shared" ref="L27" si="2">(L21-L23)/L25</f>
        <v>84.174710891546482</v>
      </c>
      <c r="M27" s="540">
        <f>(M21-M23)/M25</f>
        <v>84.805447066800326</v>
      </c>
      <c r="N27" s="131">
        <f>IFERROR(N18/N22,0)</f>
        <v>0</v>
      </c>
      <c r="O27" s="132">
        <f>(O21-O23)/O25</f>
        <v>84.805447066800326</v>
      </c>
      <c r="P27" s="130">
        <f t="shared" ref="P27" si="3">(P21-P23)/P25</f>
        <v>101.05115309119347</v>
      </c>
      <c r="Q27" s="540">
        <f>(Q21-Q23)/Q25</f>
        <v>102.37993315162433</v>
      </c>
      <c r="R27" s="131">
        <f>IFERROR(R18/R22,0)</f>
        <v>0</v>
      </c>
      <c r="S27" s="132">
        <f>(S21-S23)/S25</f>
        <v>102.37993315162433</v>
      </c>
      <c r="T27" s="130">
        <f t="shared" ref="T27" si="4">(T21-T23)/T25</f>
        <v>98.616986536060509</v>
      </c>
      <c r="U27" s="540">
        <f>(U21-U23)/U25</f>
        <v>97.159502413938966</v>
      </c>
      <c r="V27" s="131">
        <f>IFERROR(V18/V22,0)</f>
        <v>0</v>
      </c>
      <c r="W27" s="132">
        <f>(W21-W23)/W25</f>
        <v>97.159502413938981</v>
      </c>
    </row>
    <row r="28" spans="2:23" s="466" customFormat="1" ht="15.75" thickBot="1">
      <c r="B28" s="113"/>
      <c r="C28" s="65"/>
      <c r="D28" s="236"/>
      <c r="E28" s="234"/>
      <c r="F28" s="467"/>
      <c r="G28" s="235"/>
      <c r="H28" s="236"/>
      <c r="I28" s="234"/>
      <c r="J28" s="467"/>
      <c r="K28" s="235"/>
      <c r="L28" s="236"/>
      <c r="M28" s="234"/>
      <c r="N28" s="467"/>
      <c r="O28" s="235"/>
      <c r="P28" s="236"/>
      <c r="Q28" s="234"/>
      <c r="R28" s="467"/>
      <c r="S28" s="235"/>
      <c r="T28" s="236"/>
      <c r="U28" s="234"/>
      <c r="V28" s="467"/>
      <c r="W28" s="235"/>
    </row>
    <row r="29" spans="2:23" ht="16.5" thickBot="1">
      <c r="B29" s="73">
        <v>6</v>
      </c>
      <c r="C29" s="123" t="s">
        <v>214</v>
      </c>
      <c r="D29" s="130">
        <v>65.81</v>
      </c>
      <c r="E29" s="540">
        <v>65.81</v>
      </c>
      <c r="F29" s="131">
        <f>IFERROR(F21/F25,0)</f>
        <v>0</v>
      </c>
      <c r="G29" s="132">
        <v>65.81</v>
      </c>
      <c r="H29" s="130">
        <v>73.05</v>
      </c>
      <c r="I29" s="540">
        <v>73.05</v>
      </c>
      <c r="J29" s="131">
        <f>IFERROR(J21/J25,0)</f>
        <v>0</v>
      </c>
      <c r="K29" s="132">
        <v>73.05</v>
      </c>
      <c r="L29" s="130">
        <v>81.09</v>
      </c>
      <c r="M29" s="540">
        <v>81.09</v>
      </c>
      <c r="N29" s="131">
        <f>IFERROR(N21/N25,0)</f>
        <v>0</v>
      </c>
      <c r="O29" s="132">
        <v>81.09</v>
      </c>
      <c r="P29" s="130">
        <v>90.01</v>
      </c>
      <c r="Q29" s="540">
        <v>90.01</v>
      </c>
      <c r="R29" s="131">
        <f>IFERROR(R21/R25,0)</f>
        <v>0</v>
      </c>
      <c r="S29" s="132">
        <v>90.01</v>
      </c>
      <c r="T29" s="130">
        <v>99.91</v>
      </c>
      <c r="U29" s="540">
        <v>99.91</v>
      </c>
      <c r="V29" s="131">
        <f>IFERROR(V21/V25,0)</f>
        <v>0</v>
      </c>
      <c r="W29" s="132">
        <v>99.91</v>
      </c>
    </row>
    <row r="30" spans="2:23" ht="15.75">
      <c r="B30" s="81"/>
      <c r="C30" s="14"/>
      <c r="D30" s="112"/>
      <c r="E30" s="112"/>
      <c r="F30" s="111"/>
      <c r="G30" s="112"/>
      <c r="H30" s="112"/>
      <c r="I30" s="112"/>
      <c r="J30" s="111"/>
      <c r="K30" s="112"/>
      <c r="L30" s="112"/>
      <c r="M30" s="112"/>
      <c r="N30" s="111"/>
      <c r="O30" s="112"/>
      <c r="P30" s="112"/>
      <c r="Q30" s="112"/>
      <c r="R30" s="111"/>
      <c r="S30" s="112"/>
      <c r="T30" s="112"/>
      <c r="U30" s="112"/>
      <c r="V30" s="111"/>
      <c r="W30" s="112"/>
    </row>
    <row r="31" spans="2:23" ht="15.75">
      <c r="B31" s="475" t="s">
        <v>231</v>
      </c>
      <c r="C31" s="14"/>
      <c r="D31" s="14"/>
      <c r="E31" s="14"/>
      <c r="F31" s="111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1"/>
      <c r="S31" s="112"/>
      <c r="T31" s="112"/>
      <c r="U31" s="112"/>
      <c r="V31" s="139"/>
      <c r="W31" s="129"/>
    </row>
    <row r="32" spans="2:23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</sheetData>
  <mergeCells count="13">
    <mergeCell ref="B6:G6"/>
    <mergeCell ref="P16:S16"/>
    <mergeCell ref="T16:W16"/>
    <mergeCell ref="H16:K16"/>
    <mergeCell ref="L16:O16"/>
    <mergeCell ref="H8:K8"/>
    <mergeCell ref="L8:O8"/>
    <mergeCell ref="D8:G8"/>
    <mergeCell ref="P8:S8"/>
    <mergeCell ref="T8:W8"/>
    <mergeCell ref="D15:W15"/>
    <mergeCell ref="D16:G16"/>
    <mergeCell ref="D7:W7"/>
  </mergeCells>
  <pageMargins left="1" right="1" top="1" bottom="1" header="0.5" footer="0.5"/>
  <pageSetup paperSize="17" scale="46" orientation="landscape" r:id="rId1"/>
  <headerFooter>
    <oddHeader>&amp;COPG Requested Payment Amounts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davellal</cp:lastModifiedBy>
  <cp:lastPrinted>2016-12-15T22:35:49Z</cp:lastPrinted>
  <dcterms:created xsi:type="dcterms:W3CDTF">2007-07-01T14:51:25Z</dcterms:created>
  <dcterms:modified xsi:type="dcterms:W3CDTF">2017-02-02T14:31:36Z</dcterms:modified>
</cp:coreProperties>
</file>