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95" yWindow="90" windowWidth="19440" windowHeight="10980" tabRatio="845" firstSheet="2" activeTab="2"/>
  </bookViews>
  <sheets>
    <sheet name="Contents Navigator" sheetId="62" state="hidden" r:id="rId1"/>
    <sheet name="Input Output Flow Chart" sheetId="63" state="hidden"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s>
  <definedNames>
    <definedName name="_xlnm.Print_Area" localSheetId="2">'1.  LRAMVA Summary'!$B$2:$K$38</definedName>
    <definedName name="_xlnm.Print_Area" localSheetId="3">'2.  CDM Allocation'!$B$2:$K$85</definedName>
    <definedName name="_xlnm.Print_Area" localSheetId="4">'3.  Distribution Rates'!$A$1:$L$42</definedName>
    <definedName name="_xlnm.Print_Area" localSheetId="5">'4.  2011-14 LRAM'!$B$17:$P$75</definedName>
    <definedName name="_xlnm.Print_Area" localSheetId="0">'Contents Navigator'!$B$1:$D$32</definedName>
    <definedName name="_xlnm.Print_Titles" localSheetId="5">'4.  2011-14 LRAM'!$C:$D</definedName>
    <definedName name="Targets">'[1]LDC Targets'!$A$3:$D$83</definedName>
  </definedNames>
  <calcPr calcId="145621"/>
</workbook>
</file>

<file path=xl/calcChain.xml><?xml version="1.0" encoding="utf-8"?>
<calcChain xmlns="http://schemas.openxmlformats.org/spreadsheetml/2006/main">
  <c r="C22" i="43" l="1"/>
  <c r="K22" i="43" s="1"/>
  <c r="D22" i="43"/>
  <c r="E22" i="43"/>
  <c r="F22" i="43"/>
  <c r="G22" i="43"/>
  <c r="H22" i="43"/>
  <c r="I22" i="43"/>
  <c r="C23" i="43"/>
  <c r="K23" i="43" s="1"/>
  <c r="D23" i="43"/>
  <c r="E23" i="43"/>
  <c r="F23" i="43"/>
  <c r="G23" i="43"/>
  <c r="H23" i="43"/>
  <c r="I23" i="43"/>
  <c r="C25" i="43"/>
  <c r="K25" i="43" s="1"/>
  <c r="D25" i="43"/>
  <c r="E25" i="43"/>
  <c r="F25" i="43"/>
  <c r="G25" i="43"/>
  <c r="H25" i="43"/>
  <c r="I25" i="43"/>
  <c r="C26" i="43"/>
  <c r="K26" i="43" s="1"/>
  <c r="D26" i="43"/>
  <c r="E26" i="43"/>
  <c r="F26" i="43"/>
  <c r="G26" i="43"/>
  <c r="H26" i="43"/>
  <c r="I26" i="43"/>
  <c r="C28" i="43"/>
  <c r="K28" i="43" s="1"/>
  <c r="D28" i="43"/>
  <c r="E28" i="43"/>
  <c r="F28" i="43"/>
  <c r="G28" i="43"/>
  <c r="H28" i="43"/>
  <c r="I28" i="43"/>
  <c r="C29" i="43"/>
  <c r="K29" i="43" s="1"/>
  <c r="D29" i="43"/>
  <c r="E29" i="43"/>
  <c r="F29" i="43"/>
  <c r="G29" i="43"/>
  <c r="H29" i="43"/>
  <c r="I29" i="43"/>
  <c r="C31" i="43"/>
  <c r="K31" i="43" s="1"/>
  <c r="D31" i="43"/>
  <c r="E31" i="43"/>
  <c r="F31" i="43"/>
  <c r="G31" i="43"/>
  <c r="H31" i="43"/>
  <c r="I31" i="43"/>
  <c r="C32" i="43"/>
  <c r="K32" i="43" s="1"/>
  <c r="D32" i="43"/>
  <c r="E32" i="43"/>
  <c r="F32" i="43"/>
  <c r="G32" i="43"/>
  <c r="H32" i="43"/>
  <c r="I32" i="43"/>
  <c r="K33" i="43"/>
  <c r="Q74" i="47"/>
  <c r="Q89" i="47"/>
  <c r="Q104" i="47"/>
  <c r="C34" i="43" l="1"/>
  <c r="K34" i="43" s="1"/>
  <c r="D34" i="43"/>
  <c r="E34" i="43"/>
  <c r="F34" i="43"/>
  <c r="G34" i="43"/>
  <c r="H34" i="43"/>
  <c r="I34" i="43"/>
  <c r="C35" i="43"/>
  <c r="K35" i="43" s="1"/>
  <c r="D35" i="43"/>
  <c r="E35" i="43"/>
  <c r="F35" i="43"/>
  <c r="G35" i="43"/>
  <c r="H35" i="43"/>
  <c r="I35" i="43"/>
  <c r="J304" i="46" l="1"/>
  <c r="H303" i="46"/>
  <c r="H223" i="46"/>
  <c r="H313" i="46" l="1"/>
  <c r="H122" i="54" s="1"/>
  <c r="I313" i="46"/>
  <c r="I122" i="54" s="1"/>
  <c r="J313" i="46"/>
  <c r="J122" i="54" s="1"/>
  <c r="H126" i="54"/>
  <c r="I121" i="54"/>
  <c r="J121" i="54"/>
  <c r="H121" i="54"/>
  <c r="I120" i="54"/>
  <c r="J120" i="54"/>
  <c r="H120" i="54"/>
  <c r="H309" i="46"/>
  <c r="J233" i="46" l="1"/>
  <c r="I233" i="46"/>
  <c r="H233" i="46"/>
  <c r="J154" i="46"/>
  <c r="I154" i="46"/>
  <c r="H154" i="46"/>
  <c r="P28" i="3"/>
  <c r="O28" i="3"/>
  <c r="H28" i="3"/>
  <c r="P27" i="3"/>
  <c r="H27" i="3"/>
  <c r="G27" i="3"/>
  <c r="H26" i="3"/>
  <c r="P26" i="3"/>
  <c r="G26" i="3"/>
  <c r="P25" i="3"/>
  <c r="J76" i="46" s="1"/>
  <c r="J119" i="54" s="1"/>
  <c r="O25" i="3"/>
  <c r="H25" i="3"/>
  <c r="H76" i="46" s="1"/>
  <c r="H119" i="54" s="1"/>
  <c r="G25" i="3"/>
  <c r="E25" i="3"/>
  <c r="I76" i="46" l="1"/>
  <c r="I119" i="54" s="1"/>
  <c r="E44" i="3"/>
  <c r="N313" i="46"/>
  <c r="K313" i="46"/>
  <c r="L313" i="46"/>
  <c r="M313" i="46"/>
  <c r="J68" i="46" l="1"/>
  <c r="J114" i="54" l="1"/>
  <c r="I113" i="54"/>
  <c r="H121" i="47" l="1"/>
  <c r="H122" i="47"/>
  <c r="H123" i="47"/>
  <c r="H124" i="47"/>
  <c r="H125" i="47"/>
  <c r="H126" i="47"/>
  <c r="H127" i="47"/>
  <c r="H128" i="47"/>
  <c r="H129" i="47"/>
  <c r="H130" i="47"/>
  <c r="H131" i="47"/>
  <c r="H132" i="47"/>
  <c r="H101" i="47"/>
  <c r="H102" i="47"/>
  <c r="H67" i="46" l="1"/>
  <c r="I67" i="46"/>
  <c r="M31" i="54"/>
  <c r="J31" i="54"/>
  <c r="M114" i="54"/>
  <c r="J123" i="54"/>
  <c r="J224" i="46"/>
  <c r="H123" i="54"/>
  <c r="I223" i="46"/>
  <c r="I123" i="54"/>
  <c r="H113" i="54"/>
  <c r="N21" i="3" l="1"/>
  <c r="J311" i="46"/>
  <c r="E57" i="44" l="1"/>
  <c r="F39" i="45"/>
  <c r="F38" i="45"/>
  <c r="F37" i="45"/>
  <c r="F36" i="45"/>
  <c r="F35" i="45"/>
  <c r="F34" i="45"/>
  <c r="F33" i="45"/>
  <c r="I33" i="45"/>
  <c r="H39" i="45"/>
  <c r="H38" i="45"/>
  <c r="H37" i="45"/>
  <c r="H36" i="45"/>
  <c r="H35" i="45"/>
  <c r="H34" i="45"/>
  <c r="H33" i="45"/>
  <c r="E33" i="45"/>
  <c r="H136" i="47" l="1"/>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I144" i="46"/>
  <c r="H144" i="46"/>
  <c r="D19" i="45"/>
  <c r="P85" i="61" l="1"/>
  <c r="P86" i="61"/>
  <c r="P87" i="61"/>
  <c r="P91" i="61"/>
  <c r="P63" i="61"/>
  <c r="P64" i="61"/>
  <c r="P65" i="61"/>
  <c r="P66" i="61"/>
  <c r="P70" i="61"/>
  <c r="P46" i="60"/>
  <c r="P47" i="60"/>
  <c r="P48" i="60"/>
  <c r="P50" i="60"/>
  <c r="H111" i="57"/>
  <c r="K145" i="46" l="1"/>
  <c r="J225" i="46"/>
  <c r="H121" i="44"/>
  <c r="G121" i="44"/>
  <c r="F121" i="44"/>
  <c r="E121" i="44"/>
  <c r="K116" i="44"/>
  <c r="H108" i="44"/>
  <c r="G108" i="44"/>
  <c r="F108" i="44"/>
  <c r="E108" i="44"/>
  <c r="K103" i="44"/>
  <c r="H95" i="44"/>
  <c r="G95" i="44"/>
  <c r="F95" i="44"/>
  <c r="K90" i="44"/>
  <c r="F43" i="44"/>
  <c r="G43" i="44"/>
  <c r="H43" i="44"/>
  <c r="E43" i="44"/>
  <c r="K108" i="44" l="1"/>
  <c r="K121" i="44"/>
  <c r="K95" i="44"/>
  <c r="F56" i="44"/>
  <c r="H109" i="47" l="1"/>
  <c r="H107" i="47"/>
  <c r="H108" i="47"/>
  <c r="H106" i="47"/>
  <c r="H100" i="47"/>
  <c r="H98" i="47"/>
  <c r="H99" i="47"/>
  <c r="H97" i="47"/>
  <c r="H95" i="47"/>
  <c r="H96" i="47"/>
  <c r="H94" i="47"/>
  <c r="H92" i="47"/>
  <c r="H93" i="47"/>
  <c r="H91" i="47"/>
  <c r="H87" i="47"/>
  <c r="H86" i="47" l="1"/>
  <c r="H85" i="47"/>
  <c r="H83" i="47"/>
  <c r="H84" i="47"/>
  <c r="H82" i="47"/>
  <c r="H80" i="47"/>
  <c r="H81" i="47"/>
  <c r="H79" i="47"/>
  <c r="H77" i="47"/>
  <c r="H78" i="47"/>
  <c r="H76" i="47"/>
  <c r="H62" i="47"/>
  <c r="H63" i="47"/>
  <c r="H64" i="47"/>
  <c r="H65" i="47"/>
  <c r="H66" i="47"/>
  <c r="H67" i="47"/>
  <c r="H68" i="47"/>
  <c r="H69" i="47"/>
  <c r="H70" i="47"/>
  <c r="H71" i="47"/>
  <c r="H72" i="47"/>
  <c r="H61" i="47"/>
  <c r="H47" i="47"/>
  <c r="H48" i="47"/>
  <c r="H49" i="47"/>
  <c r="H50" i="47"/>
  <c r="H51" i="47"/>
  <c r="H52" i="47"/>
  <c r="H53" i="47"/>
  <c r="H54" i="47"/>
  <c r="H55" i="47"/>
  <c r="H56" i="47"/>
  <c r="H57" i="47"/>
  <c r="H46" i="47"/>
  <c r="H32" i="47"/>
  <c r="H33" i="47"/>
  <c r="H34" i="47"/>
  <c r="H35" i="47"/>
  <c r="H36" i="47"/>
  <c r="H37" i="47"/>
  <c r="H38" i="47"/>
  <c r="H39" i="47"/>
  <c r="H40" i="47"/>
  <c r="H41" i="47"/>
  <c r="H42"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9" i="47"/>
  <c r="H20" i="47"/>
  <c r="H21" i="47"/>
  <c r="H22" i="47"/>
  <c r="H23" i="47"/>
  <c r="H24" i="47"/>
  <c r="H25" i="47"/>
  <c r="H26" i="47"/>
  <c r="H27" i="47"/>
  <c r="H16" i="47"/>
  <c r="L19" i="45" l="1"/>
  <c r="L33" i="45" s="1"/>
  <c r="K19" i="45"/>
  <c r="J19" i="45"/>
  <c r="I19" i="45"/>
  <c r="H19" i="45"/>
  <c r="E19" i="45"/>
  <c r="P44" i="3" l="1"/>
  <c r="J128" i="54" s="1"/>
  <c r="J116" i="59"/>
  <c r="P45" i="3"/>
  <c r="P46" i="3"/>
  <c r="J127" i="58" s="1"/>
  <c r="K51" i="44"/>
  <c r="C52" i="44" s="1"/>
  <c r="K38" i="44"/>
  <c r="C39" i="44" s="1"/>
  <c r="H71" i="46"/>
  <c r="E34" i="45"/>
  <c r="D133" i="44" s="1"/>
  <c r="E35" i="45"/>
  <c r="E36" i="45"/>
  <c r="F133" i="44" s="1"/>
  <c r="E37" i="45"/>
  <c r="G133" i="44" s="1"/>
  <c r="E38" i="45"/>
  <c r="M71" i="46" s="1"/>
  <c r="M72" i="46" s="1"/>
  <c r="E39" i="45"/>
  <c r="I133" i="44" s="1"/>
  <c r="H148" i="46"/>
  <c r="J148" i="46"/>
  <c r="L148" i="46"/>
  <c r="L150" i="46" s="1"/>
  <c r="N148" i="46"/>
  <c r="N150" i="46" s="1"/>
  <c r="N73" i="46"/>
  <c r="M25" i="3"/>
  <c r="L73" i="46" s="1"/>
  <c r="J145" i="46"/>
  <c r="H227" i="46"/>
  <c r="I227" i="46"/>
  <c r="J227" i="46"/>
  <c r="K227" i="46"/>
  <c r="L227" i="46"/>
  <c r="N227" i="46"/>
  <c r="F26" i="3"/>
  <c r="N152" i="46" s="1"/>
  <c r="F25" i="3"/>
  <c r="N74" i="46" s="1"/>
  <c r="N25" i="3"/>
  <c r="L74" i="46" s="1"/>
  <c r="N26" i="3"/>
  <c r="M152" i="46" s="1"/>
  <c r="I34" i="45"/>
  <c r="I307" i="46" s="1"/>
  <c r="I35" i="45"/>
  <c r="J118" i="54" s="1"/>
  <c r="I36" i="45"/>
  <c r="I37" i="45"/>
  <c r="L307" i="46" s="1"/>
  <c r="I38" i="45"/>
  <c r="M307" i="46" s="1"/>
  <c r="I39" i="45"/>
  <c r="N153" i="46"/>
  <c r="N75" i="46"/>
  <c r="N232" i="46"/>
  <c r="I303" i="46"/>
  <c r="K75" i="46"/>
  <c r="O26" i="3"/>
  <c r="K153" i="46" s="1"/>
  <c r="O27" i="3"/>
  <c r="M153" i="46"/>
  <c r="J33" i="45"/>
  <c r="H118" i="54" s="1"/>
  <c r="J34" i="45"/>
  <c r="I118" i="54" s="1"/>
  <c r="J37" i="45"/>
  <c r="L118" i="54" s="1"/>
  <c r="L123" i="54" s="1"/>
  <c r="L124" i="54" s="1"/>
  <c r="J38" i="45"/>
  <c r="M118" i="54" s="1"/>
  <c r="M123" i="54" s="1"/>
  <c r="M124" i="54" s="1"/>
  <c r="J39" i="45"/>
  <c r="N118" i="54" s="1"/>
  <c r="N123" i="54" s="1"/>
  <c r="N124" i="54" s="1"/>
  <c r="K33" i="45"/>
  <c r="H116" i="57" s="1"/>
  <c r="N127" i="59"/>
  <c r="K34" i="45"/>
  <c r="I116" i="57" s="1"/>
  <c r="I111" i="57"/>
  <c r="P111" i="57" s="1"/>
  <c r="K35" i="45"/>
  <c r="J116" i="57" s="1"/>
  <c r="N44" i="3"/>
  <c r="J112" i="57"/>
  <c r="K36" i="45"/>
  <c r="K116" i="57" s="1"/>
  <c r="K112" i="57"/>
  <c r="K113" i="57" s="1"/>
  <c r="K37" i="45"/>
  <c r="L116" i="57" s="1"/>
  <c r="L122" i="57" s="1"/>
  <c r="K38" i="45"/>
  <c r="M116" i="57" s="1"/>
  <c r="K39" i="45"/>
  <c r="N116" i="57" s="1"/>
  <c r="N122" i="57" s="1"/>
  <c r="H117" i="58"/>
  <c r="F44" i="3"/>
  <c r="F45" i="3"/>
  <c r="N125" i="57" s="1"/>
  <c r="H112" i="58"/>
  <c r="L34" i="45"/>
  <c r="I117" i="58" s="1"/>
  <c r="I112" i="58"/>
  <c r="I129" i="58" s="1"/>
  <c r="L35" i="45"/>
  <c r="J117" i="58" s="1"/>
  <c r="O45" i="3"/>
  <c r="J113" i="58"/>
  <c r="L36" i="45"/>
  <c r="K117" i="58" s="1"/>
  <c r="K113" i="58"/>
  <c r="P113" i="58" s="1"/>
  <c r="L37" i="45"/>
  <c r="L117" i="58" s="1"/>
  <c r="L38" i="45"/>
  <c r="M117" i="58" s="1"/>
  <c r="L39" i="45"/>
  <c r="N117" i="58" s="1"/>
  <c r="N124" i="58" s="1"/>
  <c r="H116" i="59"/>
  <c r="H124" i="59" s="1"/>
  <c r="G44" i="3"/>
  <c r="G45" i="3"/>
  <c r="G46" i="3"/>
  <c r="N127" i="58" s="1"/>
  <c r="H111" i="59"/>
  <c r="I116" i="59"/>
  <c r="I111" i="59"/>
  <c r="J112" i="59"/>
  <c r="J113" i="59" s="1"/>
  <c r="K116" i="59"/>
  <c r="K115" i="54"/>
  <c r="K112" i="59"/>
  <c r="L116" i="59"/>
  <c r="M116" i="59"/>
  <c r="N116" i="59"/>
  <c r="N124" i="59" s="1"/>
  <c r="H116" i="60"/>
  <c r="H44" i="3"/>
  <c r="H45" i="3"/>
  <c r="H46" i="3"/>
  <c r="H47" i="3"/>
  <c r="H111" i="60"/>
  <c r="I116" i="60"/>
  <c r="I111" i="60"/>
  <c r="J116" i="60"/>
  <c r="Q44" i="3"/>
  <c r="J129" i="54" s="1"/>
  <c r="Q45" i="3"/>
  <c r="Q46" i="3"/>
  <c r="J114" i="58"/>
  <c r="Q47" i="3"/>
  <c r="J112" i="60"/>
  <c r="J113" i="60" s="1"/>
  <c r="K116" i="60"/>
  <c r="K114" i="58"/>
  <c r="K112" i="60"/>
  <c r="L116" i="60"/>
  <c r="M116" i="60"/>
  <c r="M121" i="60" s="1"/>
  <c r="N116" i="60"/>
  <c r="N125" i="60" s="1"/>
  <c r="H116" i="61"/>
  <c r="I44" i="3"/>
  <c r="I45" i="3"/>
  <c r="H128" i="57" s="1"/>
  <c r="I46" i="3"/>
  <c r="N129" i="58" s="1"/>
  <c r="I47" i="3"/>
  <c r="N128" i="59" s="1"/>
  <c r="I48" i="3"/>
  <c r="H111" i="61"/>
  <c r="I116" i="61"/>
  <c r="I111" i="61"/>
  <c r="J116" i="61"/>
  <c r="R44" i="3"/>
  <c r="J130" i="54" s="1"/>
  <c r="R45" i="3"/>
  <c r="R46" i="3"/>
  <c r="R47" i="3"/>
  <c r="R48" i="3"/>
  <c r="L128" i="60" s="1"/>
  <c r="J112" i="61"/>
  <c r="J113" i="61" s="1"/>
  <c r="K116" i="61"/>
  <c r="K112" i="61"/>
  <c r="K113" i="61" s="1"/>
  <c r="L116" i="61"/>
  <c r="M116" i="61"/>
  <c r="M122" i="61" s="1"/>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O44" i="3"/>
  <c r="J127" i="54" s="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4"/>
  <c r="P121" i="54"/>
  <c r="P122" i="54"/>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J36" i="45"/>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3" i="46"/>
  <c r="P102" i="46"/>
  <c r="H20" i="46"/>
  <c r="P299" i="46"/>
  <c r="P298" i="46"/>
  <c r="P292" i="46"/>
  <c r="P291" i="46"/>
  <c r="P290" i="46"/>
  <c r="P289" i="46"/>
  <c r="P288" i="46"/>
  <c r="P283" i="46"/>
  <c r="P277" i="46"/>
  <c r="P276" i="46"/>
  <c r="P275" i="46"/>
  <c r="P274" i="46"/>
  <c r="P273" i="46"/>
  <c r="P267" i="46"/>
  <c r="P266" i="46"/>
  <c r="P265" i="46"/>
  <c r="P264" i="46"/>
  <c r="P263" i="46"/>
  <c r="P262" i="46"/>
  <c r="P261" i="46"/>
  <c r="P260" i="46"/>
  <c r="P254" i="46"/>
  <c r="P253" i="46"/>
  <c r="P252" i="46"/>
  <c r="P251" i="46"/>
  <c r="P250" i="46"/>
  <c r="P249" i="46"/>
  <c r="P248" i="46"/>
  <c r="P247" i="46"/>
  <c r="P246" i="46"/>
  <c r="P219" i="46"/>
  <c r="P218" i="46"/>
  <c r="P213" i="46"/>
  <c r="P212" i="46"/>
  <c r="P211" i="46"/>
  <c r="P210" i="46"/>
  <c r="P209" i="46"/>
  <c r="P204" i="46"/>
  <c r="P198" i="46"/>
  <c r="P197" i="46"/>
  <c r="P196" i="46"/>
  <c r="P195" i="46"/>
  <c r="P194" i="46"/>
  <c r="P188" i="46"/>
  <c r="P187" i="46"/>
  <c r="P186" i="46"/>
  <c r="P185" i="46"/>
  <c r="P184" i="46"/>
  <c r="P183" i="46"/>
  <c r="P182" i="46"/>
  <c r="P181" i="46"/>
  <c r="P175" i="46"/>
  <c r="P174" i="46"/>
  <c r="P173" i="46"/>
  <c r="P172" i="46"/>
  <c r="P171" i="46"/>
  <c r="P170" i="46"/>
  <c r="P169" i="46"/>
  <c r="P168" i="46"/>
  <c r="P167" i="46"/>
  <c r="G56" i="44"/>
  <c r="H56" i="44"/>
  <c r="P140" i="46"/>
  <c r="P139" i="46"/>
  <c r="P133" i="46"/>
  <c r="P132" i="46"/>
  <c r="P131" i="46"/>
  <c r="P130" i="46"/>
  <c r="P129" i="46"/>
  <c r="P124" i="46"/>
  <c r="P118" i="46"/>
  <c r="P117" i="46"/>
  <c r="P116" i="46"/>
  <c r="P115" i="46"/>
  <c r="P114" i="46"/>
  <c r="P109" i="46"/>
  <c r="P108" i="46"/>
  <c r="P107" i="46"/>
  <c r="P106" i="46"/>
  <c r="P105" i="46"/>
  <c r="P104" i="46"/>
  <c r="P97" i="46"/>
  <c r="P96" i="46"/>
  <c r="P95" i="46"/>
  <c r="P94" i="46"/>
  <c r="P93" i="46"/>
  <c r="P92" i="46"/>
  <c r="P91" i="46"/>
  <c r="P90" i="46"/>
  <c r="P89" i="46"/>
  <c r="J35" i="45"/>
  <c r="H82" i="44"/>
  <c r="G82" i="44"/>
  <c r="F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M74" i="46" l="1"/>
  <c r="L125" i="57"/>
  <c r="J126" i="54"/>
  <c r="J122" i="58" s="1"/>
  <c r="M128" i="60"/>
  <c r="M125" i="61" s="1"/>
  <c r="L153" i="46"/>
  <c r="L309" i="46" s="1"/>
  <c r="J73" i="46"/>
  <c r="J149" i="46" s="1"/>
  <c r="K74" i="46"/>
  <c r="K228" i="46" s="1"/>
  <c r="I128" i="60"/>
  <c r="I125" i="61" s="1"/>
  <c r="H121" i="57"/>
  <c r="M232" i="46"/>
  <c r="M310" i="46" s="1"/>
  <c r="J232" i="46"/>
  <c r="H232" i="46"/>
  <c r="H129" i="58"/>
  <c r="H123" i="61" s="1"/>
  <c r="N122" i="58"/>
  <c r="L232" i="46"/>
  <c r="L310" i="46" s="1"/>
  <c r="I127" i="59"/>
  <c r="I124" i="60" s="1"/>
  <c r="P304" i="46"/>
  <c r="J305" i="46"/>
  <c r="G78" i="44"/>
  <c r="G79" i="44" s="1"/>
  <c r="C54" i="44"/>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152" i="46"/>
  <c r="J229" i="46" s="1"/>
  <c r="J146" i="46"/>
  <c r="J153" i="46" s="1"/>
  <c r="J307" i="46"/>
  <c r="H65" i="44"/>
  <c r="H66" i="44" s="1"/>
  <c r="H78" i="44"/>
  <c r="H79" i="44" s="1"/>
  <c r="H83" i="44" s="1"/>
  <c r="H84" i="44" s="1"/>
  <c r="E65" i="44"/>
  <c r="F78" i="44"/>
  <c r="F79" i="44" s="1"/>
  <c r="K152" i="46"/>
  <c r="K229" i="46" s="1"/>
  <c r="D78" i="44"/>
  <c r="I65" i="44"/>
  <c r="I66" i="44" s="1"/>
  <c r="I117" i="44"/>
  <c r="I118" i="44" s="1"/>
  <c r="E104" i="44"/>
  <c r="E105" i="44" s="1"/>
  <c r="H117" i="44"/>
  <c r="H118" i="44" s="1"/>
  <c r="D104" i="44"/>
  <c r="D105" i="44" s="1"/>
  <c r="F104" i="44"/>
  <c r="F105" i="44" s="1"/>
  <c r="G117" i="44"/>
  <c r="G118" i="44" s="1"/>
  <c r="C104" i="44"/>
  <c r="C105" i="44" s="1"/>
  <c r="F117" i="44"/>
  <c r="F118" i="44" s="1"/>
  <c r="E117" i="44"/>
  <c r="E118" i="44" s="1"/>
  <c r="I104" i="44"/>
  <c r="I105" i="44" s="1"/>
  <c r="D117" i="44"/>
  <c r="C117" i="44"/>
  <c r="C118" i="44" s="1"/>
  <c r="G104" i="44"/>
  <c r="G105" i="44" s="1"/>
  <c r="H104" i="44"/>
  <c r="H105" i="44" s="1"/>
  <c r="F65" i="44"/>
  <c r="F66" i="44" s="1"/>
  <c r="F52" i="44"/>
  <c r="F53" i="44" s="1"/>
  <c r="F57" i="44" s="1"/>
  <c r="F58" i="44" s="1"/>
  <c r="I78" i="44"/>
  <c r="I79" i="44" s="1"/>
  <c r="I80" i="44" s="1"/>
  <c r="E78" i="44"/>
  <c r="I52" i="44"/>
  <c r="I53" i="44" s="1"/>
  <c r="I54" i="44" s="1"/>
  <c r="D52" i="44"/>
  <c r="H133" i="44"/>
  <c r="N27" i="47" s="1"/>
  <c r="C78" i="44"/>
  <c r="F91" i="44"/>
  <c r="F92" i="44" s="1"/>
  <c r="I91" i="44"/>
  <c r="I92" i="44" s="1"/>
  <c r="E91" i="44"/>
  <c r="D91" i="44"/>
  <c r="H91" i="44"/>
  <c r="H92" i="44" s="1"/>
  <c r="G91" i="44"/>
  <c r="G92" i="44" s="1"/>
  <c r="C91" i="44"/>
  <c r="I39" i="44"/>
  <c r="I40" i="44" s="1"/>
  <c r="I41" i="44" s="1"/>
  <c r="K82" i="44"/>
  <c r="G52" i="44"/>
  <c r="G53" i="44" s="1"/>
  <c r="G57" i="44" s="1"/>
  <c r="K69" i="44"/>
  <c r="E39" i="44"/>
  <c r="E40" i="44" s="1"/>
  <c r="G65" i="44"/>
  <c r="G66" i="44" s="1"/>
  <c r="C65" i="44"/>
  <c r="N229" i="46"/>
  <c r="I71" i="46"/>
  <c r="I72" i="46" s="1"/>
  <c r="L71" i="46"/>
  <c r="L72" i="46" s="1"/>
  <c r="M18" i="47" s="1"/>
  <c r="C40" i="44"/>
  <c r="F39" i="44"/>
  <c r="F40" i="44" s="1"/>
  <c r="H39" i="44"/>
  <c r="H40" i="44" s="1"/>
  <c r="D39" i="44"/>
  <c r="D40" i="44" s="1"/>
  <c r="D41" i="44" s="1"/>
  <c r="H52" i="44"/>
  <c r="H53" i="44" s="1"/>
  <c r="D65" i="44"/>
  <c r="E52" i="44"/>
  <c r="G39" i="44"/>
  <c r="G40" i="44" s="1"/>
  <c r="K121" i="59"/>
  <c r="N123" i="58"/>
  <c r="K127" i="58"/>
  <c r="K123" i="59" s="1"/>
  <c r="I128" i="59"/>
  <c r="I124" i="61" s="1"/>
  <c r="H128" i="59"/>
  <c r="H124" i="61" s="1"/>
  <c r="M75" i="46"/>
  <c r="M308" i="46" s="1"/>
  <c r="I127" i="57"/>
  <c r="I122" i="60" s="1"/>
  <c r="L75" i="46"/>
  <c r="L308" i="46" s="1"/>
  <c r="L152" i="46"/>
  <c r="L229" i="46" s="1"/>
  <c r="M127" i="59"/>
  <c r="M124" i="60" s="1"/>
  <c r="N128" i="60"/>
  <c r="N125" i="61" s="1"/>
  <c r="K232" i="46"/>
  <c r="K128" i="60"/>
  <c r="K125" i="61" s="1"/>
  <c r="M125" i="57"/>
  <c r="M123" i="58" s="1"/>
  <c r="H125" i="57"/>
  <c r="H123" i="58" s="1"/>
  <c r="M73" i="46"/>
  <c r="K73" i="46"/>
  <c r="I152" i="46"/>
  <c r="I229" i="46" s="1"/>
  <c r="I73" i="46"/>
  <c r="L123" i="58"/>
  <c r="N128" i="58"/>
  <c r="N123" i="60" s="1"/>
  <c r="K129" i="58"/>
  <c r="K123" i="61" s="1"/>
  <c r="K127" i="59"/>
  <c r="K124" i="60" s="1"/>
  <c r="J128" i="59"/>
  <c r="J124" i="61" s="1"/>
  <c r="L121" i="57"/>
  <c r="L123" i="57" s="1"/>
  <c r="I130" i="54"/>
  <c r="I121" i="61" s="1"/>
  <c r="I232" i="46"/>
  <c r="H75" i="46"/>
  <c r="M121" i="57"/>
  <c r="L127" i="59"/>
  <c r="L124" i="60" s="1"/>
  <c r="J128" i="58"/>
  <c r="J123" i="60" s="1"/>
  <c r="I128" i="58"/>
  <c r="I123" i="60" s="1"/>
  <c r="J125" i="57"/>
  <c r="J123" i="58" s="1"/>
  <c r="I125" i="57"/>
  <c r="I123" i="58" s="1"/>
  <c r="K122" i="58"/>
  <c r="H152" i="46"/>
  <c r="H229" i="46" s="1"/>
  <c r="H73" i="46"/>
  <c r="H149" i="46" s="1"/>
  <c r="L122" i="60"/>
  <c r="L121" i="60"/>
  <c r="L123" i="60"/>
  <c r="I126" i="61"/>
  <c r="I123" i="61"/>
  <c r="L124" i="58"/>
  <c r="N71" i="46"/>
  <c r="N72" i="46" s="1"/>
  <c r="O21" i="47" s="1"/>
  <c r="P303" i="46"/>
  <c r="P145" i="46"/>
  <c r="J69" i="46"/>
  <c r="H126" i="61"/>
  <c r="J128" i="60"/>
  <c r="J125" i="61" s="1"/>
  <c r="K113" i="59"/>
  <c r="K128" i="59" s="1"/>
  <c r="K124" i="61" s="1"/>
  <c r="N124" i="60"/>
  <c r="H127" i="58"/>
  <c r="H123" i="59" s="1"/>
  <c r="K128" i="58"/>
  <c r="K123" i="60" s="1"/>
  <c r="K121" i="60"/>
  <c r="K121" i="61"/>
  <c r="H127" i="54"/>
  <c r="H122" i="58" s="1"/>
  <c r="P113" i="54"/>
  <c r="I129" i="54"/>
  <c r="I121" i="60" s="1"/>
  <c r="I128" i="54"/>
  <c r="I121" i="59" s="1"/>
  <c r="J121" i="60"/>
  <c r="J121" i="61"/>
  <c r="J121" i="59"/>
  <c r="I127" i="54"/>
  <c r="I122" i="58" s="1"/>
  <c r="I126" i="54"/>
  <c r="I121" i="57" s="1"/>
  <c r="P114" i="54"/>
  <c r="H130" i="54"/>
  <c r="H121" i="61" s="1"/>
  <c r="I124" i="54"/>
  <c r="H124" i="54"/>
  <c r="H129" i="54"/>
  <c r="H121" i="60" s="1"/>
  <c r="H128" i="54"/>
  <c r="H121" i="59" s="1"/>
  <c r="K127" i="57"/>
  <c r="K122" i="60" s="1"/>
  <c r="K128" i="57"/>
  <c r="K122" i="61" s="1"/>
  <c r="K126" i="57"/>
  <c r="K122" i="59" s="1"/>
  <c r="K125" i="57"/>
  <c r="K123" i="58" s="1"/>
  <c r="P112" i="57"/>
  <c r="J113" i="57"/>
  <c r="H126" i="57"/>
  <c r="H122" i="59" s="1"/>
  <c r="K122" i="57"/>
  <c r="I311" i="46"/>
  <c r="P144" i="46"/>
  <c r="H74" i="46"/>
  <c r="H228" i="46" s="1"/>
  <c r="J150" i="46"/>
  <c r="I74" i="46"/>
  <c r="I228" i="46" s="1"/>
  <c r="P224" i="46"/>
  <c r="I153" i="46"/>
  <c r="I309" i="46" s="1"/>
  <c r="H153" i="46"/>
  <c r="P67" i="46"/>
  <c r="I75" i="46"/>
  <c r="I308" i="46" s="1"/>
  <c r="I230" i="46"/>
  <c r="P223" i="46"/>
  <c r="P68" i="46"/>
  <c r="N228" i="46"/>
  <c r="L230" i="46"/>
  <c r="N149" i="46"/>
  <c r="N151" i="46" s="1"/>
  <c r="H150" i="46"/>
  <c r="H72" i="46"/>
  <c r="N230" i="46"/>
  <c r="L228"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118" i="54"/>
  <c r="K123" i="54" s="1"/>
  <c r="K124" i="54" s="1"/>
  <c r="K307" i="46"/>
  <c r="M227" i="46"/>
  <c r="M148" i="46"/>
  <c r="M123" i="61"/>
  <c r="J230" i="46"/>
  <c r="K230" i="46"/>
  <c r="K148" i="46"/>
  <c r="M309" i="46"/>
  <c r="M124" i="61"/>
  <c r="M122" i="60"/>
  <c r="M123" i="60"/>
  <c r="M125" i="60"/>
  <c r="N121" i="59"/>
  <c r="N123" i="59"/>
  <c r="N122" i="59"/>
  <c r="K124" i="59"/>
  <c r="H122" i="57"/>
  <c r="H230" i="46"/>
  <c r="J125" i="60"/>
  <c r="M126" i="61"/>
  <c r="M121" i="61"/>
  <c r="J124" i="58"/>
  <c r="M311" i="46"/>
  <c r="L311" i="46"/>
  <c r="H307" i="46"/>
  <c r="L126" i="61"/>
  <c r="I124" i="59"/>
  <c r="M122" i="57"/>
  <c r="I148" i="46"/>
  <c r="N121" i="60"/>
  <c r="N122" i="60"/>
  <c r="L125" i="61"/>
  <c r="H125" i="60"/>
  <c r="M121" i="59"/>
  <c r="M122" i="59"/>
  <c r="M123" i="59"/>
  <c r="M124" i="59"/>
  <c r="M124" i="58"/>
  <c r="H124" i="58"/>
  <c r="L149" i="46"/>
  <c r="L151" i="46" s="1"/>
  <c r="J126" i="61"/>
  <c r="J123" i="59"/>
  <c r="H122" i="61"/>
  <c r="L125" i="60"/>
  <c r="N307" i="46"/>
  <c r="J124" i="59"/>
  <c r="E133" i="44"/>
  <c r="J71" i="46"/>
  <c r="J72" i="46" s="1"/>
  <c r="K71" i="46"/>
  <c r="K72" i="46" s="1"/>
  <c r="C133" i="44"/>
  <c r="J310" i="46" l="1"/>
  <c r="I310" i="46"/>
  <c r="I312" i="46" s="1"/>
  <c r="J124" i="54"/>
  <c r="P120" i="54"/>
  <c r="J19" i="47"/>
  <c r="C30" i="44"/>
  <c r="C137" i="44" s="1"/>
  <c r="D29" i="44"/>
  <c r="D136" i="44" s="1"/>
  <c r="K52" i="44"/>
  <c r="N121" i="57"/>
  <c r="N123" i="57" s="1"/>
  <c r="I123" i="57"/>
  <c r="C27" i="44"/>
  <c r="C134" i="44" s="1"/>
  <c r="J75" i="46"/>
  <c r="J308" i="46" s="1"/>
  <c r="J74" i="46"/>
  <c r="J228" i="46" s="1"/>
  <c r="J231" i="46" s="1"/>
  <c r="J151" i="46"/>
  <c r="J309" i="46"/>
  <c r="K117" i="44"/>
  <c r="N125" i="58"/>
  <c r="N18" i="47"/>
  <c r="F54" i="44"/>
  <c r="N23" i="47"/>
  <c r="F27" i="44"/>
  <c r="F134" i="44" s="1"/>
  <c r="D106" i="44"/>
  <c r="D31" i="44"/>
  <c r="D138" i="44" s="1"/>
  <c r="E109" i="44"/>
  <c r="E31" i="44" s="1"/>
  <c r="E138" i="44" s="1"/>
  <c r="E106" i="44"/>
  <c r="F109" i="44"/>
  <c r="F106" i="44"/>
  <c r="N22" i="47"/>
  <c r="N25" i="47"/>
  <c r="N20" i="47"/>
  <c r="E119" i="44"/>
  <c r="E122" i="44"/>
  <c r="E32" i="44" s="1"/>
  <c r="E139" i="44" s="1"/>
  <c r="N24" i="47"/>
  <c r="D118" i="44"/>
  <c r="C32" i="44"/>
  <c r="C139" i="44" s="1"/>
  <c r="C119" i="44"/>
  <c r="I119" i="44"/>
  <c r="I32" i="44"/>
  <c r="I139" i="44" s="1"/>
  <c r="F122" i="44"/>
  <c r="F119" i="44"/>
  <c r="N17" i="47"/>
  <c r="N26" i="47"/>
  <c r="K65" i="44"/>
  <c r="I27" i="44"/>
  <c r="I134" i="44" s="1"/>
  <c r="I93" i="44"/>
  <c r="I30" i="44"/>
  <c r="I137" i="44" s="1"/>
  <c r="H106" i="44"/>
  <c r="H109" i="44"/>
  <c r="K104" i="44"/>
  <c r="N19" i="47"/>
  <c r="G109" i="44"/>
  <c r="G106" i="44"/>
  <c r="C31" i="44"/>
  <c r="C138" i="44" s="1"/>
  <c r="C106" i="44"/>
  <c r="K105" i="44"/>
  <c r="H122" i="44"/>
  <c r="H119" i="44"/>
  <c r="N21" i="47"/>
  <c r="K78" i="44"/>
  <c r="I106" i="44"/>
  <c r="I31" i="44"/>
  <c r="I138" i="44" s="1"/>
  <c r="G122" i="44"/>
  <c r="G119" i="44"/>
  <c r="I29" i="44"/>
  <c r="I136" i="44" s="1"/>
  <c r="G70" i="44"/>
  <c r="H28" i="44" s="1"/>
  <c r="H135" i="44" s="1"/>
  <c r="G67" i="44"/>
  <c r="F93" i="44"/>
  <c r="F96" i="44"/>
  <c r="K53" i="44"/>
  <c r="E15" i="44" s="1"/>
  <c r="K91" i="44"/>
  <c r="E93" i="44"/>
  <c r="E96" i="44"/>
  <c r="C29" i="44"/>
  <c r="C136" i="44" s="1"/>
  <c r="G96" i="44"/>
  <c r="G93" i="44"/>
  <c r="H96" i="44"/>
  <c r="H93" i="44"/>
  <c r="G41" i="44"/>
  <c r="G44" i="44"/>
  <c r="G45" i="44" s="1"/>
  <c r="H41" i="44"/>
  <c r="H44" i="44"/>
  <c r="H45" i="44" s="1"/>
  <c r="F41" i="44"/>
  <c r="F44" i="44"/>
  <c r="F45" i="44" s="1"/>
  <c r="E41" i="44"/>
  <c r="E44" i="44"/>
  <c r="G29" i="44"/>
  <c r="G136" i="44" s="1"/>
  <c r="K39" i="44"/>
  <c r="O19" i="47"/>
  <c r="E83" i="44"/>
  <c r="E80" i="44"/>
  <c r="G54" i="44"/>
  <c r="G80" i="44"/>
  <c r="G83" i="44"/>
  <c r="H80" i="44"/>
  <c r="M24" i="47"/>
  <c r="M26" i="47"/>
  <c r="M17" i="47"/>
  <c r="M25" i="47"/>
  <c r="M23" i="47"/>
  <c r="M20" i="47"/>
  <c r="M19" i="47"/>
  <c r="M21" i="47"/>
  <c r="M27" i="47"/>
  <c r="M22" i="47"/>
  <c r="E67" i="44"/>
  <c r="E70" i="44"/>
  <c r="C41" i="44"/>
  <c r="K40" i="44"/>
  <c r="E14" i="44" s="1"/>
  <c r="I67" i="44"/>
  <c r="I28" i="44"/>
  <c r="I135" i="44" s="1"/>
  <c r="C67" i="44"/>
  <c r="C28" i="44"/>
  <c r="C135" i="44" s="1"/>
  <c r="G58" i="44"/>
  <c r="H27" i="44"/>
  <c r="H134" i="44" s="1"/>
  <c r="E54" i="44"/>
  <c r="H57" i="44"/>
  <c r="H54" i="44"/>
  <c r="H67" i="44"/>
  <c r="H70" i="44"/>
  <c r="F67" i="44"/>
  <c r="F70" i="44"/>
  <c r="F83" i="44"/>
  <c r="F80" i="44"/>
  <c r="D27" i="44"/>
  <c r="D134" i="44" s="1"/>
  <c r="D54" i="44"/>
  <c r="O26" i="47"/>
  <c r="O23" i="47"/>
  <c r="O27" i="47"/>
  <c r="O20" i="47"/>
  <c r="O18" i="47"/>
  <c r="K121" i="57"/>
  <c r="K123" i="57" s="1"/>
  <c r="M122" i="58"/>
  <c r="M125" i="58" s="1"/>
  <c r="L122" i="58"/>
  <c r="L125" i="58" s="1"/>
  <c r="L231" i="46"/>
  <c r="L126" i="60"/>
  <c r="H125" i="59"/>
  <c r="H151" i="46"/>
  <c r="O25" i="47"/>
  <c r="O17" i="47"/>
  <c r="O24" i="47"/>
  <c r="K125" i="58"/>
  <c r="O22" i="47"/>
  <c r="M123" i="57"/>
  <c r="P126" i="61"/>
  <c r="I231" i="46"/>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J24" i="47"/>
  <c r="J23" i="47"/>
  <c r="J20" i="47"/>
  <c r="J21" i="47"/>
  <c r="J25" i="47"/>
  <c r="J17" i="47"/>
  <c r="J26" i="47"/>
  <c r="J18" i="47"/>
  <c r="J22" i="47"/>
  <c r="N231" i="46"/>
  <c r="J27" i="47"/>
  <c r="H231" i="46"/>
  <c r="L17" i="47"/>
  <c r="L312" i="46"/>
  <c r="K231" i="46"/>
  <c r="L27" i="47"/>
  <c r="L22" i="47"/>
  <c r="M312" i="46"/>
  <c r="P124" i="58"/>
  <c r="H308" i="46"/>
  <c r="H312" i="46" s="1"/>
  <c r="H310" i="46"/>
  <c r="H311" i="46"/>
  <c r="H123" i="57"/>
  <c r="N311" i="46"/>
  <c r="N309" i="46"/>
  <c r="N308" i="46"/>
  <c r="N310" i="46"/>
  <c r="P123" i="58"/>
  <c r="P125" i="60"/>
  <c r="M127" i="61"/>
  <c r="K149" i="46"/>
  <c r="K150" i="46"/>
  <c r="J125" i="58"/>
  <c r="P121" i="61"/>
  <c r="I125" i="58"/>
  <c r="P125" i="61"/>
  <c r="P123" i="60"/>
  <c r="P124" i="60"/>
  <c r="M230" i="46"/>
  <c r="P230" i="46" s="1"/>
  <c r="M228" i="46"/>
  <c r="M229" i="46"/>
  <c r="P229" i="46" s="1"/>
  <c r="P121" i="60"/>
  <c r="P123" i="54"/>
  <c r="P124" i="54" s="1"/>
  <c r="K310" i="46"/>
  <c r="K308" i="46"/>
  <c r="K311" i="46"/>
  <c r="K309" i="46"/>
  <c r="P123" i="59"/>
  <c r="M149" i="46"/>
  <c r="M150" i="46"/>
  <c r="M125" i="59"/>
  <c r="L127" i="61"/>
  <c r="P121" i="59"/>
  <c r="L125" i="59"/>
  <c r="H125" i="58"/>
  <c r="H127" i="61"/>
  <c r="I150" i="46"/>
  <c r="I149" i="46"/>
  <c r="P72" i="46"/>
  <c r="L26" i="47"/>
  <c r="L20" i="47"/>
  <c r="L18" i="47"/>
  <c r="L23" i="47"/>
  <c r="L25" i="47"/>
  <c r="L24" i="47"/>
  <c r="L19" i="47"/>
  <c r="L21" i="47"/>
  <c r="K133" i="44"/>
  <c r="M101" i="47" l="1"/>
  <c r="M109" i="47"/>
  <c r="M76" i="47"/>
  <c r="M108" i="47"/>
  <c r="M91" i="47"/>
  <c r="M93" i="47"/>
  <c r="M107" i="47"/>
  <c r="M94" i="47"/>
  <c r="M98" i="47"/>
  <c r="M102" i="47"/>
  <c r="M92" i="47"/>
  <c r="M95" i="47"/>
  <c r="M100" i="47"/>
  <c r="M99" i="47"/>
  <c r="M96" i="47"/>
  <c r="M97" i="47"/>
  <c r="M106" i="47"/>
  <c r="J312" i="46"/>
  <c r="K96" i="47" s="1"/>
  <c r="E30" i="44"/>
  <c r="E137" i="44" s="1"/>
  <c r="D18" i="44"/>
  <c r="C93" i="44"/>
  <c r="D80" i="44"/>
  <c r="O33" i="47"/>
  <c r="F97" i="44"/>
  <c r="F30" i="44"/>
  <c r="F137" i="44" s="1"/>
  <c r="G123" i="44"/>
  <c r="G32" i="44"/>
  <c r="G139" i="44" s="1"/>
  <c r="G97" i="44"/>
  <c r="G30" i="44"/>
  <c r="G137" i="44" s="1"/>
  <c r="H110" i="44"/>
  <c r="H31" i="44"/>
  <c r="H138" i="44" s="1"/>
  <c r="F110" i="44"/>
  <c r="F31" i="44"/>
  <c r="F138" i="44" s="1"/>
  <c r="G110" i="44"/>
  <c r="G31" i="44"/>
  <c r="G138" i="44" s="1"/>
  <c r="H97" i="44"/>
  <c r="H30" i="44"/>
  <c r="H137" i="44" s="1"/>
  <c r="F123" i="44"/>
  <c r="F32" i="44"/>
  <c r="F139" i="44" s="1"/>
  <c r="H123" i="44"/>
  <c r="H32" i="44"/>
  <c r="H139" i="44" s="1"/>
  <c r="K79" i="44"/>
  <c r="E17" i="44" s="1"/>
  <c r="O40" i="47"/>
  <c r="O34" i="47"/>
  <c r="N28" i="47"/>
  <c r="O35" i="47"/>
  <c r="O42" i="47"/>
  <c r="O39" i="47"/>
  <c r="O37" i="47"/>
  <c r="O32" i="47"/>
  <c r="O38" i="47"/>
  <c r="K106" i="44"/>
  <c r="O31" i="47"/>
  <c r="O41" i="47"/>
  <c r="O36" i="47"/>
  <c r="D93" i="44"/>
  <c r="D30" i="44"/>
  <c r="D137" i="44" s="1"/>
  <c r="D119" i="44"/>
  <c r="K119" i="44" s="1"/>
  <c r="D32" i="44"/>
  <c r="D139" i="44" s="1"/>
  <c r="C80" i="44"/>
  <c r="K80" i="44" s="1"/>
  <c r="K118" i="44"/>
  <c r="E110" i="44"/>
  <c r="K109" i="44"/>
  <c r="E123" i="44"/>
  <c r="K122" i="44"/>
  <c r="G71" i="44"/>
  <c r="E97" i="44"/>
  <c r="K96" i="44"/>
  <c r="K92" i="44"/>
  <c r="E18" i="44" s="1"/>
  <c r="K44" i="44"/>
  <c r="D14" i="44" s="1"/>
  <c r="E45" i="44"/>
  <c r="K45" i="44" s="1"/>
  <c r="K54" i="44"/>
  <c r="H29" i="44"/>
  <c r="H136" i="44" s="1"/>
  <c r="G84" i="44"/>
  <c r="E84" i="44"/>
  <c r="E29" i="44"/>
  <c r="E136" i="44" s="1"/>
  <c r="M28" i="47"/>
  <c r="G27" i="44"/>
  <c r="G134" i="44" s="1"/>
  <c r="H58" i="44"/>
  <c r="D28" i="44"/>
  <c r="D135" i="44" s="1"/>
  <c r="D67" i="44"/>
  <c r="K67" i="44" s="1"/>
  <c r="G28" i="44"/>
  <c r="G135" i="44" s="1"/>
  <c r="H71" i="44"/>
  <c r="F29" i="44"/>
  <c r="F136" i="44" s="1"/>
  <c r="F84" i="44"/>
  <c r="K83" i="44"/>
  <c r="D17" i="44" s="1"/>
  <c r="K66" i="44"/>
  <c r="E16" i="44" s="1"/>
  <c r="E28" i="44"/>
  <c r="E135" i="44" s="1"/>
  <c r="E71" i="44"/>
  <c r="K70" i="44"/>
  <c r="D16" i="44" s="1"/>
  <c r="F28" i="44"/>
  <c r="F135" i="44" s="1"/>
  <c r="F71" i="44"/>
  <c r="O56" i="47"/>
  <c r="P122" i="58"/>
  <c r="P125" i="58" s="1"/>
  <c r="O28" i="47"/>
  <c r="O47" i="47"/>
  <c r="I37" i="47"/>
  <c r="P121" i="57"/>
  <c r="P123" i="57" s="1"/>
  <c r="J125" i="59"/>
  <c r="I34" i="47"/>
  <c r="I35" i="47"/>
  <c r="I31" i="47"/>
  <c r="I51" i="47"/>
  <c r="I40" i="47"/>
  <c r="I33" i="47"/>
  <c r="I39" i="47"/>
  <c r="I32" i="47"/>
  <c r="I41" i="47"/>
  <c r="I42" i="47"/>
  <c r="I36" i="47"/>
  <c r="I38" i="47"/>
  <c r="I56" i="47"/>
  <c r="O53" i="47"/>
  <c r="P122" i="61"/>
  <c r="P127" i="61" s="1"/>
  <c r="P122" i="60"/>
  <c r="P126" i="60" s="1"/>
  <c r="P125" i="59"/>
  <c r="I52" i="47"/>
  <c r="O55" i="47"/>
  <c r="O50" i="47"/>
  <c r="O49" i="47"/>
  <c r="I47" i="47"/>
  <c r="I55" i="47"/>
  <c r="J28" i="47"/>
  <c r="J30" i="47" s="1"/>
  <c r="I46" i="47"/>
  <c r="I49" i="47"/>
  <c r="I57" i="47"/>
  <c r="I48" i="47"/>
  <c r="I53" i="47"/>
  <c r="I54" i="47"/>
  <c r="I50" i="47"/>
  <c r="O48" i="47"/>
  <c r="O52" i="47"/>
  <c r="O54" i="47"/>
  <c r="O46" i="47"/>
  <c r="O57" i="47"/>
  <c r="O51" i="47"/>
  <c r="P150" i="46"/>
  <c r="P310" i="46"/>
  <c r="K27" i="47"/>
  <c r="K24" i="47"/>
  <c r="K20" i="47"/>
  <c r="K18" i="47"/>
  <c r="K26" i="47"/>
  <c r="K22" i="47"/>
  <c r="K17" i="47"/>
  <c r="I17" i="47"/>
  <c r="K25" i="47"/>
  <c r="K21" i="47"/>
  <c r="K23" i="47"/>
  <c r="L28" i="47"/>
  <c r="P308" i="46"/>
  <c r="I107" i="47"/>
  <c r="M151" i="46"/>
  <c r="M231" i="46"/>
  <c r="P228" i="46"/>
  <c r="N312" i="46"/>
  <c r="O92" i="47" s="1"/>
  <c r="P309" i="46"/>
  <c r="P231" i="46"/>
  <c r="K312" i="46"/>
  <c r="I151" i="46"/>
  <c r="P149" i="46"/>
  <c r="K151" i="46"/>
  <c r="P311" i="46"/>
  <c r="K19" i="47"/>
  <c r="I19" i="47"/>
  <c r="I25" i="47"/>
  <c r="I22" i="47"/>
  <c r="I26" i="47"/>
  <c r="I23" i="47"/>
  <c r="I20" i="47"/>
  <c r="I27" i="47"/>
  <c r="I18" i="47"/>
  <c r="I24" i="47"/>
  <c r="I21" i="47"/>
  <c r="O98" i="47" l="1"/>
  <c r="I95" i="47"/>
  <c r="I96" i="47"/>
  <c r="I76" i="47"/>
  <c r="I100" i="47"/>
  <c r="I92" i="47"/>
  <c r="I91" i="47"/>
  <c r="I99" i="47"/>
  <c r="I102" i="47"/>
  <c r="I61" i="47"/>
  <c r="I106" i="47"/>
  <c r="O107" i="47"/>
  <c r="I78" i="47"/>
  <c r="I101" i="47"/>
  <c r="I97" i="47"/>
  <c r="O162" i="47"/>
  <c r="O97" i="47"/>
  <c r="O109" i="47"/>
  <c r="O76" i="47"/>
  <c r="O106" i="47"/>
  <c r="O108" i="47"/>
  <c r="N109" i="47"/>
  <c r="N92" i="47"/>
  <c r="N96" i="47"/>
  <c r="N100" i="47"/>
  <c r="N76" i="47"/>
  <c r="N94" i="47"/>
  <c r="N91" i="47"/>
  <c r="N99" i="47"/>
  <c r="N108" i="47"/>
  <c r="N93" i="47"/>
  <c r="N97" i="47"/>
  <c r="N101" i="47"/>
  <c r="N98" i="47"/>
  <c r="N106" i="47"/>
  <c r="N107" i="47"/>
  <c r="N102" i="47"/>
  <c r="N95" i="47"/>
  <c r="O91" i="47"/>
  <c r="O100" i="47"/>
  <c r="I98" i="47"/>
  <c r="I93" i="47"/>
  <c r="P312" i="46"/>
  <c r="O99" i="47"/>
  <c r="O93" i="47"/>
  <c r="I94" i="47"/>
  <c r="I109" i="47"/>
  <c r="O96" i="47"/>
  <c r="O94" i="47"/>
  <c r="O102" i="47"/>
  <c r="O95" i="47"/>
  <c r="I108" i="47"/>
  <c r="O101" i="47"/>
  <c r="L108" i="47"/>
  <c r="L93" i="47"/>
  <c r="L106" i="47"/>
  <c r="L98" i="47"/>
  <c r="L91" i="47"/>
  <c r="L109" i="47"/>
  <c r="L95" i="47"/>
  <c r="L92" i="47"/>
  <c r="L100" i="47"/>
  <c r="L107" i="47"/>
  <c r="L97" i="47"/>
  <c r="L94" i="47"/>
  <c r="L102" i="47"/>
  <c r="L99" i="47"/>
  <c r="L96" i="47"/>
  <c r="L76" i="47"/>
  <c r="L101" i="47"/>
  <c r="K76" i="47"/>
  <c r="K99" i="47"/>
  <c r="K98" i="47"/>
  <c r="K102" i="47"/>
  <c r="K94" i="47"/>
  <c r="K108" i="47"/>
  <c r="K109" i="47"/>
  <c r="K95" i="47"/>
  <c r="K107" i="47"/>
  <c r="K100" i="47"/>
  <c r="K91" i="47"/>
  <c r="K92" i="47"/>
  <c r="K106" i="47"/>
  <c r="K101" i="47"/>
  <c r="K97" i="47"/>
  <c r="J102" i="47"/>
  <c r="J109" i="47"/>
  <c r="J95" i="47"/>
  <c r="J106" i="47"/>
  <c r="J97" i="47"/>
  <c r="J98" i="47"/>
  <c r="J99" i="47"/>
  <c r="J96" i="47"/>
  <c r="J107" i="47"/>
  <c r="J91" i="47"/>
  <c r="J93" i="47"/>
  <c r="J76" i="47"/>
  <c r="J108" i="47"/>
  <c r="J92" i="47"/>
  <c r="J94" i="47"/>
  <c r="J101" i="47"/>
  <c r="J100" i="47"/>
  <c r="K93" i="47"/>
  <c r="K93" i="44"/>
  <c r="I151" i="47"/>
  <c r="O161" i="47"/>
  <c r="O155" i="47"/>
  <c r="O154" i="47"/>
  <c r="O151" i="47"/>
  <c r="O157" i="47"/>
  <c r="O153" i="47"/>
  <c r="O152" i="47"/>
  <c r="O160" i="47"/>
  <c r="O156" i="47"/>
  <c r="O159" i="47"/>
  <c r="O158" i="47"/>
  <c r="I156" i="47"/>
  <c r="I157" i="47"/>
  <c r="N159" i="47"/>
  <c r="I158" i="47"/>
  <c r="N162" i="47"/>
  <c r="I153" i="47"/>
  <c r="I155" i="47"/>
  <c r="I159" i="47"/>
  <c r="N161" i="47"/>
  <c r="N153" i="47"/>
  <c r="N157" i="47"/>
  <c r="N151" i="47"/>
  <c r="I161" i="47"/>
  <c r="N156" i="47"/>
  <c r="N155" i="47"/>
  <c r="N152" i="47"/>
  <c r="N160" i="47"/>
  <c r="I160" i="47"/>
  <c r="N158" i="47"/>
  <c r="N154" i="47"/>
  <c r="I152" i="47"/>
  <c r="I162" i="47"/>
  <c r="I154" i="47"/>
  <c r="M155" i="47"/>
  <c r="M159" i="47"/>
  <c r="M151" i="47"/>
  <c r="M156" i="47"/>
  <c r="M162" i="47"/>
  <c r="M160" i="47"/>
  <c r="M152" i="47"/>
  <c r="M161" i="47"/>
  <c r="M158" i="47"/>
  <c r="M153" i="47"/>
  <c r="M154" i="47"/>
  <c r="M157" i="47"/>
  <c r="K137" i="44"/>
  <c r="K139" i="44"/>
  <c r="K138" i="44"/>
  <c r="K97" i="44"/>
  <c r="K136" i="44"/>
  <c r="K110" i="44"/>
  <c r="K123" i="44"/>
  <c r="O43" i="47"/>
  <c r="O45" i="47" s="1"/>
  <c r="O58" i="47" s="1"/>
  <c r="O60" i="47" s="1"/>
  <c r="K41" i="44"/>
  <c r="M49" i="47"/>
  <c r="M57" i="47"/>
  <c r="M61" i="47"/>
  <c r="K84" i="44"/>
  <c r="M86" i="47"/>
  <c r="M69" i="47"/>
  <c r="M47" i="47"/>
  <c r="M66" i="47"/>
  <c r="M82" i="47"/>
  <c r="M51" i="47"/>
  <c r="M68" i="47"/>
  <c r="M56" i="47"/>
  <c r="M77" i="47"/>
  <c r="M55" i="47"/>
  <c r="M81" i="47"/>
  <c r="M46" i="47"/>
  <c r="M48" i="47"/>
  <c r="M64" i="47"/>
  <c r="M54" i="47"/>
  <c r="M67" i="47"/>
  <c r="M78" i="47"/>
  <c r="M87" i="47"/>
  <c r="M63" i="47"/>
  <c r="M71" i="47"/>
  <c r="M80" i="47"/>
  <c r="M52" i="47"/>
  <c r="M85" i="47"/>
  <c r="M83" i="47"/>
  <c r="M72" i="47"/>
  <c r="M65" i="47"/>
  <c r="M62" i="47"/>
  <c r="M84" i="47"/>
  <c r="M79" i="47"/>
  <c r="M70" i="47"/>
  <c r="M53" i="47"/>
  <c r="K135" i="44"/>
  <c r="M35" i="47"/>
  <c r="M32" i="47"/>
  <c r="M36" i="47"/>
  <c r="M33" i="47"/>
  <c r="M42" i="47"/>
  <c r="M38" i="47"/>
  <c r="M39" i="47"/>
  <c r="M34" i="47"/>
  <c r="M37" i="47"/>
  <c r="M40" i="47"/>
  <c r="M31" i="47"/>
  <c r="M41" i="47"/>
  <c r="K71" i="44"/>
  <c r="M50" i="47"/>
  <c r="P151" i="46"/>
  <c r="I82" i="47"/>
  <c r="I72" i="47"/>
  <c r="I65" i="47"/>
  <c r="I80" i="47"/>
  <c r="I69" i="47"/>
  <c r="I63" i="47"/>
  <c r="J34" i="47"/>
  <c r="J32" i="47"/>
  <c r="I68" i="47"/>
  <c r="I70" i="47"/>
  <c r="I66" i="47"/>
  <c r="J31" i="47"/>
  <c r="J39" i="47"/>
  <c r="J38" i="47"/>
  <c r="L37" i="47"/>
  <c r="L47" i="47"/>
  <c r="L39" i="47"/>
  <c r="L54" i="47"/>
  <c r="L49" i="47"/>
  <c r="L35" i="47"/>
  <c r="L48" i="47"/>
  <c r="L36" i="47"/>
  <c r="L51" i="47"/>
  <c r="L40" i="47"/>
  <c r="L52" i="47"/>
  <c r="L55" i="47"/>
  <c r="L41" i="47"/>
  <c r="L38" i="47"/>
  <c r="L56" i="47"/>
  <c r="L31" i="47"/>
  <c r="L50" i="47"/>
  <c r="L53" i="47"/>
  <c r="L33" i="47"/>
  <c r="L57" i="47"/>
  <c r="L42" i="47"/>
  <c r="L34" i="47"/>
  <c r="L32" i="47"/>
  <c r="L46" i="47"/>
  <c r="N68" i="47"/>
  <c r="N39" i="47"/>
  <c r="N87" i="47"/>
  <c r="N56" i="47"/>
  <c r="N33" i="47"/>
  <c r="N78" i="47"/>
  <c r="N80" i="47"/>
  <c r="N31" i="47"/>
  <c r="N51" i="47"/>
  <c r="N57" i="47"/>
  <c r="N85" i="47"/>
  <c r="N38" i="47"/>
  <c r="N71" i="47"/>
  <c r="N81" i="47"/>
  <c r="N34" i="47"/>
  <c r="N52" i="47"/>
  <c r="N69" i="47"/>
  <c r="N79" i="47"/>
  <c r="N64" i="47"/>
  <c r="N61" i="47"/>
  <c r="N62" i="47"/>
  <c r="N54" i="47"/>
  <c r="N86" i="47"/>
  <c r="N65" i="47"/>
  <c r="N37" i="47"/>
  <c r="N63" i="47"/>
  <c r="N66" i="47"/>
  <c r="N41" i="47"/>
  <c r="N48" i="47"/>
  <c r="N70" i="47"/>
  <c r="N55" i="47"/>
  <c r="N72" i="47"/>
  <c r="N42" i="47"/>
  <c r="N35" i="47"/>
  <c r="N32" i="47"/>
  <c r="N53" i="47"/>
  <c r="N46" i="47"/>
  <c r="N40" i="47"/>
  <c r="N67" i="47"/>
  <c r="N49" i="47"/>
  <c r="N36" i="47"/>
  <c r="N77" i="47"/>
  <c r="N82" i="47"/>
  <c r="N84" i="47"/>
  <c r="N50" i="47"/>
  <c r="N47" i="47"/>
  <c r="N83" i="47"/>
  <c r="I79" i="47"/>
  <c r="I67" i="47"/>
  <c r="I62" i="47"/>
  <c r="I64" i="47"/>
  <c r="J36" i="47"/>
  <c r="J33" i="47"/>
  <c r="J40" i="47"/>
  <c r="J41" i="47"/>
  <c r="I77" i="47"/>
  <c r="O70" i="47"/>
  <c r="O78" i="47"/>
  <c r="O72" i="47"/>
  <c r="O87" i="47"/>
  <c r="O77" i="47"/>
  <c r="O68" i="47"/>
  <c r="O83" i="47"/>
  <c r="O69" i="47"/>
  <c r="O63" i="47"/>
  <c r="O82" i="47"/>
  <c r="O81" i="47"/>
  <c r="O65" i="47"/>
  <c r="O61" i="47"/>
  <c r="O66" i="47"/>
  <c r="O85" i="47"/>
  <c r="O62" i="47"/>
  <c r="O86" i="47"/>
  <c r="O84" i="47"/>
  <c r="O71" i="47"/>
  <c r="O79" i="47"/>
  <c r="O64" i="47"/>
  <c r="O80" i="47"/>
  <c r="O67" i="47"/>
  <c r="I85" i="47"/>
  <c r="I87" i="47"/>
  <c r="I86" i="47"/>
  <c r="I84" i="47"/>
  <c r="I83" i="47"/>
  <c r="I81" i="47"/>
  <c r="I71" i="47"/>
  <c r="J35" i="47"/>
  <c r="J42" i="47"/>
  <c r="J37" i="47"/>
  <c r="Q24" i="47"/>
  <c r="Q20" i="47"/>
  <c r="Q26" i="47"/>
  <c r="Q17" i="47"/>
  <c r="Q22" i="47"/>
  <c r="Q27" i="47"/>
  <c r="Q25" i="47"/>
  <c r="Q23" i="47"/>
  <c r="K28" i="47"/>
  <c r="K30" i="47" s="1"/>
  <c r="Q21" i="47"/>
  <c r="I28" i="47"/>
  <c r="Q18" i="47"/>
  <c r="Q19" i="47"/>
  <c r="I30" i="47" l="1"/>
  <c r="I43" i="47" s="1"/>
  <c r="I45" i="47" s="1"/>
  <c r="I58" i="47" s="1"/>
  <c r="I60" i="47" s="1"/>
  <c r="I73" i="47" s="1"/>
  <c r="I75" i="47" s="1"/>
  <c r="I88" i="47" s="1"/>
  <c r="L158" i="47"/>
  <c r="L161" i="47"/>
  <c r="L153" i="47"/>
  <c r="L159" i="47"/>
  <c r="L160" i="47"/>
  <c r="J155" i="47"/>
  <c r="J152" i="47"/>
  <c r="J153" i="47"/>
  <c r="J157" i="47"/>
  <c r="J161" i="47"/>
  <c r="J156" i="47"/>
  <c r="J154" i="47"/>
  <c r="J151" i="47"/>
  <c r="J159" i="47"/>
  <c r="J158" i="47"/>
  <c r="J160" i="47"/>
  <c r="J162" i="47"/>
  <c r="L151" i="47"/>
  <c r="L152" i="47"/>
  <c r="L156" i="47"/>
  <c r="L155" i="47"/>
  <c r="L154" i="47"/>
  <c r="L162" i="47"/>
  <c r="L157" i="47"/>
  <c r="J49" i="47"/>
  <c r="L84" i="47"/>
  <c r="L78" i="47"/>
  <c r="L66" i="47"/>
  <c r="L79" i="47"/>
  <c r="L81" i="47"/>
  <c r="L64" i="47"/>
  <c r="L85" i="47"/>
  <c r="L62" i="47"/>
  <c r="L63" i="47"/>
  <c r="L77" i="47"/>
  <c r="J86" i="47"/>
  <c r="J84" i="47"/>
  <c r="L68" i="47"/>
  <c r="J67" i="47"/>
  <c r="J69" i="47"/>
  <c r="L86" i="47"/>
  <c r="L82" i="47"/>
  <c r="L87" i="47"/>
  <c r="L83" i="47"/>
  <c r="J77" i="47"/>
  <c r="J64" i="47"/>
  <c r="J46" i="47"/>
  <c r="J55" i="47"/>
  <c r="J62" i="47"/>
  <c r="J83" i="47"/>
  <c r="J71" i="47"/>
  <c r="J51" i="47"/>
  <c r="J68" i="47"/>
  <c r="L69" i="47"/>
  <c r="L72" i="47"/>
  <c r="L65" i="47"/>
  <c r="L71" i="47"/>
  <c r="L80" i="47"/>
  <c r="J87" i="47"/>
  <c r="J57" i="47"/>
  <c r="J78" i="47"/>
  <c r="J82" i="47"/>
  <c r="J65" i="47"/>
  <c r="J66" i="47"/>
  <c r="L61" i="47"/>
  <c r="L67" i="47"/>
  <c r="L70" i="47"/>
  <c r="J53" i="47"/>
  <c r="J61" i="47"/>
  <c r="M43" i="47"/>
  <c r="M45" i="47" s="1"/>
  <c r="M58" i="47" s="1"/>
  <c r="M60" i="47" s="1"/>
  <c r="M73" i="47" s="1"/>
  <c r="M75" i="47" s="1"/>
  <c r="M88" i="47" s="1"/>
  <c r="G37" i="43" s="1"/>
  <c r="G38" i="43" s="1"/>
  <c r="J80" i="47"/>
  <c r="J79" i="47"/>
  <c r="J85" i="47"/>
  <c r="J52" i="47"/>
  <c r="J50" i="47"/>
  <c r="J63" i="47"/>
  <c r="J47" i="47"/>
  <c r="J54" i="47"/>
  <c r="J72" i="47"/>
  <c r="J48" i="47"/>
  <c r="J70" i="47"/>
  <c r="J56" i="47"/>
  <c r="J81" i="47"/>
  <c r="J43" i="47"/>
  <c r="J45" i="47" s="1"/>
  <c r="O73" i="47"/>
  <c r="O75" i="47" s="1"/>
  <c r="O88" i="47" s="1"/>
  <c r="Q28" i="47"/>
  <c r="Q30" i="47" s="1"/>
  <c r="L43" i="47"/>
  <c r="L45" i="47" s="1"/>
  <c r="L58" i="47" s="1"/>
  <c r="L60" i="47" s="1"/>
  <c r="N43" i="47"/>
  <c r="N45" i="47" s="1"/>
  <c r="N58" i="47" s="1"/>
  <c r="N60" i="47" s="1"/>
  <c r="N73" i="47" s="1"/>
  <c r="N75" i="47" s="1"/>
  <c r="N88" i="47" s="1"/>
  <c r="M90" i="47" l="1"/>
  <c r="M103" i="47" s="1"/>
  <c r="M105" i="47" s="1"/>
  <c r="M118" i="47" s="1"/>
  <c r="M120" i="47" s="1"/>
  <c r="M133" i="47" s="1"/>
  <c r="M135" i="47" s="1"/>
  <c r="M148" i="47" s="1"/>
  <c r="M150" i="47" s="1"/>
  <c r="M163" i="47" s="1"/>
  <c r="L73" i="47"/>
  <c r="L75" i="47" s="1"/>
  <c r="L88" i="47" s="1"/>
  <c r="L90" i="47" s="1"/>
  <c r="L103" i="47" s="1"/>
  <c r="L105" i="47" s="1"/>
  <c r="L118" i="47" s="1"/>
  <c r="L120" i="47" s="1"/>
  <c r="L133" i="47" s="1"/>
  <c r="L135" i="47" s="1"/>
  <c r="L148" i="47" s="1"/>
  <c r="L150" i="47" s="1"/>
  <c r="L163" i="47" s="1"/>
  <c r="J58" i="47"/>
  <c r="J60" i="47" s="1"/>
  <c r="J73" i="47" s="1"/>
  <c r="J75" i="47" s="1"/>
  <c r="J88" i="47" s="1"/>
  <c r="N90" i="47"/>
  <c r="N103" i="47" s="1"/>
  <c r="N105" i="47" s="1"/>
  <c r="N118" i="47" s="1"/>
  <c r="N120" i="47" s="1"/>
  <c r="N133" i="47" s="1"/>
  <c r="N135" i="47" s="1"/>
  <c r="N148" i="47" s="1"/>
  <c r="N150" i="47" s="1"/>
  <c r="N163" i="47" s="1"/>
  <c r="H37" i="43"/>
  <c r="H38" i="43" s="1"/>
  <c r="O90" i="47"/>
  <c r="O103" i="47" s="1"/>
  <c r="O105" i="47" s="1"/>
  <c r="O118" i="47" s="1"/>
  <c r="O120" i="47" s="1"/>
  <c r="O133" i="47" s="1"/>
  <c r="O135" i="47" s="1"/>
  <c r="O148" i="47" s="1"/>
  <c r="O150" i="47" s="1"/>
  <c r="O163" i="47" s="1"/>
  <c r="I37" i="43"/>
  <c r="I38" i="43" s="1"/>
  <c r="I90" i="47"/>
  <c r="I103" i="47" s="1"/>
  <c r="I105" i="47" s="1"/>
  <c r="I118" i="47" s="1"/>
  <c r="I120" i="47" l="1"/>
  <c r="I133" i="47" s="1"/>
  <c r="I135" i="47" s="1"/>
  <c r="I148" i="47" s="1"/>
  <c r="I150" i="47" s="1"/>
  <c r="I163" i="47" s="1"/>
  <c r="C37" i="43"/>
  <c r="J90" i="47"/>
  <c r="J103" i="47" s="1"/>
  <c r="J105" i="47" s="1"/>
  <c r="J118" i="47" s="1"/>
  <c r="F37" i="43"/>
  <c r="F38" i="43" s="1"/>
  <c r="C38" i="43" l="1"/>
  <c r="J120" i="47"/>
  <c r="J133" i="47" s="1"/>
  <c r="J135" i="47" s="1"/>
  <c r="J148" i="47" s="1"/>
  <c r="J150" i="47" s="1"/>
  <c r="J163" i="47" s="1"/>
  <c r="D37" i="43"/>
  <c r="E58" i="44"/>
  <c r="K58" i="44" s="1"/>
  <c r="K57" i="44"/>
  <c r="D15" i="44" s="1"/>
  <c r="E27" i="44"/>
  <c r="E134" i="44" s="1"/>
  <c r="K134" i="44" s="1"/>
  <c r="D38" i="43" l="1"/>
  <c r="K56" i="44"/>
  <c r="K155" i="47" l="1"/>
  <c r="Q155" i="47" s="1"/>
  <c r="K157" i="47"/>
  <c r="Q157" i="47" s="1"/>
  <c r="K154" i="47"/>
  <c r="Q154" i="47" s="1"/>
  <c r="K159" i="47"/>
  <c r="Q159" i="47" s="1"/>
  <c r="K161" i="47"/>
  <c r="Q161" i="47" s="1"/>
  <c r="K158" i="47"/>
  <c r="Q158" i="47" s="1"/>
  <c r="K151" i="47"/>
  <c r="Q151" i="47" s="1"/>
  <c r="K153" i="47"/>
  <c r="Q153" i="47" s="1"/>
  <c r="K162" i="47"/>
  <c r="Q162" i="47" s="1"/>
  <c r="K156" i="47"/>
  <c r="Q156" i="47" s="1"/>
  <c r="K160" i="47"/>
  <c r="Q160" i="47" s="1"/>
  <c r="K152" i="47"/>
  <c r="Q152" i="47" s="1"/>
  <c r="K41" i="47"/>
  <c r="Q41" i="47" s="1"/>
  <c r="K78" i="47"/>
  <c r="Q78" i="47" s="1"/>
  <c r="K68" i="47"/>
  <c r="Q68" i="47" s="1"/>
  <c r="K77" i="47"/>
  <c r="Q77" i="47" s="1"/>
  <c r="K85" i="47"/>
  <c r="Q85" i="47" s="1"/>
  <c r="Q106" i="47"/>
  <c r="K36" i="47"/>
  <c r="Q36" i="47" s="1"/>
  <c r="K86" i="47"/>
  <c r="Q86" i="47" s="1"/>
  <c r="K42" i="47"/>
  <c r="Q42" i="47" s="1"/>
  <c r="Q101" i="47"/>
  <c r="K66" i="47"/>
  <c r="Q66" i="47" s="1"/>
  <c r="Q102" i="47"/>
  <c r="K71" i="47"/>
  <c r="Q71" i="47" s="1"/>
  <c r="K46" i="47"/>
  <c r="Q46" i="47" s="1"/>
  <c r="K35" i="47"/>
  <c r="Q35" i="47" s="1"/>
  <c r="K52" i="47"/>
  <c r="Q52" i="47" s="1"/>
  <c r="K38" i="47"/>
  <c r="Q38" i="47" s="1"/>
  <c r="Q98" i="47"/>
  <c r="Q76" i="47"/>
  <c r="Q92" i="47"/>
  <c r="K65" i="47"/>
  <c r="Q65" i="47" s="1"/>
  <c r="Q91" i="47"/>
  <c r="K55" i="47"/>
  <c r="Q55" i="47" s="1"/>
  <c r="Q93" i="47"/>
  <c r="K80" i="47"/>
  <c r="Q80" i="47" s="1"/>
  <c r="K32" i="47"/>
  <c r="Q32" i="47" s="1"/>
  <c r="Q97" i="47"/>
  <c r="Q107" i="47"/>
  <c r="K48" i="47"/>
  <c r="Q48" i="47" s="1"/>
  <c r="K70" i="47"/>
  <c r="Q70" i="47" s="1"/>
  <c r="K40" i="47"/>
  <c r="Q40" i="47" s="1"/>
  <c r="K53" i="47"/>
  <c r="Q53" i="47" s="1"/>
  <c r="K72" i="47"/>
  <c r="Q72" i="47" s="1"/>
  <c r="K84" i="47"/>
  <c r="Q84" i="47" s="1"/>
  <c r="K81" i="47"/>
  <c r="Q81" i="47" s="1"/>
  <c r="K50" i="47"/>
  <c r="Q50" i="47" s="1"/>
  <c r="K83" i="47"/>
  <c r="Q83" i="47" s="1"/>
  <c r="K79" i="47"/>
  <c r="Q79" i="47" s="1"/>
  <c r="K31" i="47"/>
  <c r="K51" i="47"/>
  <c r="Q51" i="47" s="1"/>
  <c r="K37" i="47"/>
  <c r="Q37" i="47" s="1"/>
  <c r="K63" i="47"/>
  <c r="Q63" i="47" s="1"/>
  <c r="Q94" i="47"/>
  <c r="K57" i="47"/>
  <c r="Q57" i="47" s="1"/>
  <c r="Q96" i="47"/>
  <c r="K54" i="47"/>
  <c r="Q54" i="47" s="1"/>
  <c r="K39" i="47"/>
  <c r="Q39" i="47" s="1"/>
  <c r="Q99" i="47"/>
  <c r="K82" i="47"/>
  <c r="Q82" i="47" s="1"/>
  <c r="K61" i="47"/>
  <c r="Q61" i="47" s="1"/>
  <c r="Q109" i="47"/>
  <c r="Q95" i="47"/>
  <c r="K49" i="47"/>
  <c r="Q49" i="47" s="1"/>
  <c r="K67" i="47"/>
  <c r="Q67" i="47" s="1"/>
  <c r="Q108" i="47"/>
  <c r="K34" i="47"/>
  <c r="Q34" i="47" s="1"/>
  <c r="K62" i="47"/>
  <c r="Q62" i="47" s="1"/>
  <c r="K64" i="47"/>
  <c r="Q64" i="47" s="1"/>
  <c r="K87" i="47"/>
  <c r="Q87" i="47" s="1"/>
  <c r="Q100" i="47"/>
  <c r="K47" i="47"/>
  <c r="Q47" i="47" s="1"/>
  <c r="K33" i="47"/>
  <c r="Q33" i="47" s="1"/>
  <c r="K69" i="47"/>
  <c r="Q69" i="47" s="1"/>
  <c r="K56" i="47"/>
  <c r="Q56" i="47" s="1"/>
  <c r="Q31" i="47" l="1"/>
  <c r="Q43" i="47" s="1"/>
  <c r="Q45" i="47" s="1"/>
  <c r="Q58" i="47" s="1"/>
  <c r="Q60" i="47" s="1"/>
  <c r="Q73" i="47" s="1"/>
  <c r="Q75" i="47" s="1"/>
  <c r="Q88" i="47" s="1"/>
  <c r="Q90" i="47" s="1"/>
  <c r="Q103" i="47" s="1"/>
  <c r="Q105" i="47" s="1"/>
  <c r="Q118" i="47" s="1"/>
  <c r="Q120" i="47" s="1"/>
  <c r="Q133" i="47" s="1"/>
  <c r="Q135" i="47" s="1"/>
  <c r="Q148" i="47" s="1"/>
  <c r="Q150" i="47" s="1"/>
  <c r="Q163" i="47" s="1"/>
  <c r="K43" i="47"/>
  <c r="K45" i="47" s="1"/>
  <c r="K58" i="47" s="1"/>
  <c r="K60" i="47" s="1"/>
  <c r="K73" i="47" s="1"/>
  <c r="K75" i="47" s="1"/>
  <c r="K88" i="47" s="1"/>
  <c r="K90" i="47" l="1"/>
  <c r="K103" i="47" s="1"/>
  <c r="K105" i="47" s="1"/>
  <c r="K118" i="47" s="1"/>
  <c r="K120" i="47" l="1"/>
  <c r="K133" i="47" s="1"/>
  <c r="K135" i="47" s="1"/>
  <c r="K148" i="47" s="1"/>
  <c r="K150" i="47" s="1"/>
  <c r="K163" i="47" s="1"/>
  <c r="E37" i="43"/>
  <c r="K37" i="43" s="1"/>
  <c r="E38" i="43" l="1"/>
  <c r="K38" i="43" l="1"/>
  <c r="H14" i="43" l="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Judy But</author>
    <author>Josh Wasylyk</author>
  </authors>
  <commentList>
    <comment ref="G18" authorId="0">
      <text>
        <r>
          <rPr>
            <b/>
            <sz val="9"/>
            <color indexed="81"/>
            <rFont val="Tahoma"/>
            <family val="2"/>
          </rPr>
          <t>OEB Staff:</t>
        </r>
        <r>
          <rPr>
            <sz val="9"/>
            <color indexed="81"/>
            <rFont val="Tahoma"/>
            <family val="2"/>
          </rPr>
          <t xml:space="preserve">
Staff revised to add back 2011 persistence in 2011-2014 true-up period, as 2011 persisting savings was approved in the 2016 COS decision.  Staff revisions to this spreadsheet are highlighted in yellow.</t>
        </r>
      </text>
    </comment>
    <comment ref="D23" authorId="1">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I47" authorId="1">
      <text>
        <r>
          <rPr>
            <b/>
            <sz val="9"/>
            <color indexed="81"/>
            <rFont val="Tahoma"/>
            <family val="2"/>
          </rPr>
          <t>Keith Ritchie:</t>
        </r>
        <r>
          <rPr>
            <sz val="9"/>
            <color indexed="81"/>
            <rFont val="Tahoma"/>
            <family val="2"/>
          </rPr>
          <t xml:space="preserve">
How isthis working - how do we go from positive to negatiive caarges here?</t>
        </r>
      </text>
    </comment>
    <comment ref="H106" authorId="1">
      <text>
        <r>
          <rPr>
            <b/>
            <sz val="9"/>
            <color indexed="81"/>
            <rFont val="Tahoma"/>
            <family val="2"/>
          </rPr>
          <t>Keith Ritchie:</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thhe  utility needs to be ale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sz val="9"/>
            <color indexed="81"/>
            <rFont val="Tahoma"/>
            <family val="2"/>
          </rPr>
          <t>LDC to input the cleared amounts to net off from the total claims in row 53.</t>
        </r>
      </text>
    </comment>
    <comment ref="B37" authorId="0">
      <text>
        <r>
          <rPr>
            <sz val="9"/>
            <color indexed="81"/>
            <rFont val="Tahoma"/>
            <family val="2"/>
          </rPr>
          <t>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t>
        </r>
      </text>
    </comment>
    <comment ref="C38" authorId="0">
      <text>
        <r>
          <rPr>
            <sz val="9"/>
            <color indexed="81"/>
            <rFont val="Tahoma"/>
            <family val="2"/>
          </rPr>
          <t xml:space="preserve">LDC to adjust the periods of the LRAM claim as appropriate.
</t>
        </r>
      </text>
    </comment>
  </commentList>
</comments>
</file>

<file path=xl/comments3.xml><?xml version="1.0" encoding="utf-8"?>
<comments xmlns="http://schemas.openxmlformats.org/spreadsheetml/2006/main">
  <authors>
    <author>Judy But</author>
    <author>Brandon Weiss</author>
  </authors>
  <commentList>
    <comment ref="C14"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8" authorId="0">
      <text>
        <r>
          <rPr>
            <b/>
            <sz val="9"/>
            <color indexed="81"/>
            <rFont val="Tahoma"/>
            <family val="2"/>
          </rPr>
          <t>OEB Staff:
Table 2</t>
        </r>
        <r>
          <rPr>
            <sz val="9"/>
            <color indexed="81"/>
            <rFont val="Tahoma"/>
            <family val="2"/>
          </rPr>
          <t xml:space="preserve"> should be populated with the CDM savings approved in the last cost of service application.</t>
        </r>
      </text>
    </comment>
    <comment ref="C26" authorId="0">
      <text>
        <r>
          <rPr>
            <b/>
            <sz val="9"/>
            <color indexed="81"/>
            <rFont val="Tahoma"/>
            <family val="2"/>
          </rPr>
          <t>OEB Staff</t>
        </r>
        <r>
          <rPr>
            <sz val="9"/>
            <color indexed="81"/>
            <rFont val="Tahoma"/>
            <family val="2"/>
          </rPr>
          <t>:
The default value is 0 as the LDC may not have included CDM in the load forecast.  The utility should adjust values as required.</t>
        </r>
      </text>
    </comment>
    <comment ref="B53" authorId="1">
      <text>
        <r>
          <rPr>
            <b/>
            <sz val="9"/>
            <color indexed="81"/>
            <rFont val="Tahoma"/>
            <family val="2"/>
          </rPr>
          <t>Section 3.3 WDI Settlement. EB-2011-0103</t>
        </r>
      </text>
    </comment>
    <comment ref="B66" authorId="1">
      <text>
        <r>
          <rPr>
            <b/>
            <sz val="9"/>
            <color indexed="81"/>
            <rFont val="Tahoma"/>
            <family val="2"/>
          </rPr>
          <t>Section 3.3 WDI Settlement. EB-2011-0103</t>
        </r>
      </text>
    </comment>
    <comment ref="B79" authorId="1">
      <text>
        <r>
          <rPr>
            <b/>
            <sz val="9"/>
            <color indexed="81"/>
            <rFont val="Tahoma"/>
            <family val="2"/>
          </rPr>
          <t>Section 3.3 WDI Settlement. EB-2011-0103</t>
        </r>
      </text>
    </comment>
    <comment ref="B92" authorId="1">
      <text>
        <r>
          <rPr>
            <b/>
            <sz val="9"/>
            <color indexed="81"/>
            <rFont val="Tahoma"/>
            <family val="2"/>
          </rPr>
          <t>Section 3.3 WDI Settlement. EB-2011-0103</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I20"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Hypothetical numbers are provided.</t>
        </r>
      </text>
    </comment>
    <comment ref="O20" authorId="0">
      <text>
        <r>
          <rPr>
            <b/>
            <sz val="9"/>
            <color indexed="81"/>
            <rFont val="Tahoma"/>
            <family val="2"/>
          </rPr>
          <t>OEB Staff:</t>
        </r>
        <r>
          <rPr>
            <sz val="9"/>
            <color indexed="81"/>
            <rFont val="Tahoma"/>
            <family val="2"/>
          </rPr>
          <t xml:space="preserve">
Update the rate classes as appropriate.</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t>
        </r>
      </text>
    </comment>
    <comment ref="H67" authorId="0">
      <text>
        <r>
          <rPr>
            <b/>
            <sz val="9"/>
            <color indexed="81"/>
            <rFont val="Tahoma"/>
            <family val="2"/>
          </rPr>
          <t>OEB Staff:</t>
        </r>
        <r>
          <rPr>
            <sz val="9"/>
            <color indexed="81"/>
            <rFont val="Tahoma"/>
            <family val="2"/>
          </rPr>
          <t xml:space="preserve">
Excludes DR (Demand Response) programs</t>
        </r>
      </text>
    </comment>
    <comment ref="C69"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73"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H76" authorId="0">
      <text>
        <r>
          <rPr>
            <b/>
            <sz val="9"/>
            <color indexed="81"/>
            <rFont val="Tahoma"/>
            <family val="2"/>
          </rPr>
          <t>OEB Staff:</t>
        </r>
        <r>
          <rPr>
            <sz val="9"/>
            <color indexed="81"/>
            <rFont val="Tahoma"/>
            <family val="2"/>
          </rPr>
          <t xml:space="preserve">
LDC to multiply the energy savings by the applicable IESO persistence rates.  LDC to input in Tab 5.</t>
        </r>
      </text>
    </comment>
    <comment ref="C300" authorId="0">
      <text>
        <r>
          <rPr>
            <b/>
            <sz val="9"/>
            <color indexed="81"/>
            <rFont val="Tahoma"/>
            <family val="2"/>
          </rPr>
          <t>OEB Staff:</t>
        </r>
        <r>
          <rPr>
            <sz val="9"/>
            <color indexed="81"/>
            <rFont val="Tahoma"/>
            <family val="2"/>
          </rPr>
          <t xml:space="preserve">
Potential issue:  For LDCs that have been approved 2014 LRAM amounts, but did not have adjustments to 2014, and learned of the adjustments in 2015, this will create a retrospective adjustment to claim the difference.  Going forward, LDCs may want to wait until the results for any given year, including adjustments, are verified to avoid filing for recovery of lost revenues from the same period in two seperate applications.  However, there is no requirement to delay filing an LRAMVA application due to adjustments not being available.</t>
        </r>
      </text>
    </comment>
    <comment ref="H303" authorId="0">
      <text>
        <r>
          <rPr>
            <b/>
            <sz val="9"/>
            <color indexed="81"/>
            <rFont val="Tahoma"/>
            <family val="2"/>
          </rPr>
          <t>OEB Staff:</t>
        </r>
        <r>
          <rPr>
            <sz val="9"/>
            <color indexed="81"/>
            <rFont val="Tahoma"/>
            <family val="2"/>
          </rPr>
          <t xml:space="preserve">
Adjust formulas as needed.</t>
        </r>
      </text>
    </comment>
    <comment ref="I303" authorId="0">
      <text>
        <r>
          <rPr>
            <b/>
            <sz val="9"/>
            <color indexed="81"/>
            <rFont val="Tahoma"/>
            <family val="2"/>
          </rPr>
          <t>OEB Staff:</t>
        </r>
        <r>
          <rPr>
            <sz val="9"/>
            <color indexed="81"/>
            <rFont val="Tahoma"/>
            <family val="2"/>
          </rPr>
          <t xml:space="preserve">
Adjust formulas as needed.</t>
        </r>
      </text>
    </comment>
    <comment ref="J304"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Brandon Weiss</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M31" authorId="1">
      <text>
        <r>
          <rPr>
            <b/>
            <sz val="9"/>
            <color indexed="81"/>
            <rFont val="Tahoma"/>
            <family val="2"/>
          </rPr>
          <t>Streetlight Retrofit Project - IESO Reported zero savings from demand</t>
        </r>
      </text>
    </comment>
    <comment ref="H113" authorId="0">
      <text>
        <r>
          <rPr>
            <b/>
            <sz val="9"/>
            <color indexed="81"/>
            <rFont val="Tahoma"/>
            <family val="2"/>
          </rPr>
          <t>OEB Staff:</t>
        </r>
        <r>
          <rPr>
            <sz val="9"/>
            <color indexed="81"/>
            <rFont val="Tahoma"/>
            <family val="2"/>
          </rPr>
          <t xml:space="preserve">
Adjust formulas as needed.</t>
        </r>
      </text>
    </comment>
    <comment ref="I113" authorId="0">
      <text>
        <r>
          <rPr>
            <b/>
            <sz val="9"/>
            <color indexed="81"/>
            <rFont val="Tahoma"/>
            <family val="2"/>
          </rPr>
          <t>OEB Staff:</t>
        </r>
        <r>
          <rPr>
            <sz val="9"/>
            <color indexed="81"/>
            <rFont val="Tahoma"/>
            <family val="2"/>
          </rPr>
          <t xml:space="preserve">
Adjust formulas as needed.</t>
        </r>
      </text>
    </comment>
    <comment ref="N113" authorId="0">
      <text>
        <r>
          <rPr>
            <b/>
            <sz val="9"/>
            <color indexed="81"/>
            <rFont val="Tahoma"/>
            <family val="2"/>
          </rPr>
          <t>OEB Staff:</t>
        </r>
        <r>
          <rPr>
            <sz val="9"/>
            <color indexed="81"/>
            <rFont val="Tahoma"/>
            <family val="2"/>
          </rPr>
          <t xml:space="preserve">
Adjust formulas as needed.</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<sst xmlns="http://schemas.openxmlformats.org/spreadsheetml/2006/main" count="2132" uniqueCount="525">
  <si>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</si>
  <si>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</si>
  <si>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</si>
  <si>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</si>
  <si>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</si>
  <si>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</si>
  <si>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</si>
  <si>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</si>
  <si>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</si>
  <si>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</si>
  <si>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</si>
  <si>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</si>
  <si>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</si>
  <si>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</si>
  <si>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</si>
  <si>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</si>
  <si>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</si>
  <si>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</si>
  <si>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</si>
  <si>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</si>
  <si>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</si>
  <si>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</si>
  <si>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</si>
  <si>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</si>
  <si>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</si>
  <si>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</si>
  <si>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</si>
  <si>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</si>
  <si>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</si>
  <si>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</si>
  <si>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</si>
  <si>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</si>
  <si>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</si>
  <si>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</si>
  <si>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</si>
  <si>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</si>
  <si>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</si>
  <si>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</si>
  <si>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</si>
  <si>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</si>
  <si>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</si>
  <si>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</si>
  <si>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</si>
  <si>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</si>
  <si>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</si>
  <si>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</si>
  <si>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</si>
  <si>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</si>
  <si>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</si>
  <si>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</si>
  <si>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</si>
  <si>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</si>
  <si>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</si>
  <si>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</si>
  <si>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</si>
  <si>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</si>
  <si>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</si>
  <si>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</si>
  <si>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</si>
  <si>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</si>
  <si>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</si>
  <si>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</si>
  <si>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</si>
  <si>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</si>
  <si>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</si>
  <si>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</si>
  <si>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</si>
  <si>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</si>
  <si>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</si>
  <si>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</si>
  <si>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</si>
  <si>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</si>
  <si>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</si>
  <si>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</si>
  <si>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</si>
  <si>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</si>
  <si>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</si>
  <si>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</si>
  <si>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</si>
  <si>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</si>
  <si>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</si>
  <si>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</si>
  <si>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</si>
  <si>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</si>
  <si>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</si>
  <si>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</si>
  <si>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</si>
  <si>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</si>
  <si>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</si>
  <si>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</si>
  <si>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</si>
  <si>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</si>
  <si>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</si>
  <si>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</si>
  <si>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</si>
  <si>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</si>
  <si>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</si>
  <si>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</si>
  <si>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</si>
  <si>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</si>
  <si>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</si>
  <si>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</si>
  <si>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</si>
  <si>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</si>
  <si>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</si>
  <si>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</si>
  <si>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</si>
  <si>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</si>
  <si>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</si>
  <si>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</si>
  <si>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</si>
  <si>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</si>
  <si>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</si>
  <si>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</si>
  <si>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</si>
  <si>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</si>
  <si>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</si>
  <si>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</si>
  <si>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</si>
  <si>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</si>
  <si>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</si>
  <si>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</si>
  <si>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</si>
  <si>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</si>
  <si>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</si>
  <si>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</si>
  <si>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</si>
  <si>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</si>
  <si>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</si>
  <si>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</si>
  <si>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</si>
  <si>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</si>
  <si>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</si>
  <si>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</si>
  <si>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</si>
  <si>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</si>
  <si>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</si>
  <si>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</si>
  <si>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</si>
  <si>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</si>
  <si>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</si>
  <si>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</si>
  <si>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</si>
  <si>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</si>
  <si>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</si>
  <si>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</si>
  <si>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</si>
  <si>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</si>
  <si>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</si>
  <si>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</si>
  <si>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</si>
  <si>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</si>
  <si>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</si>
  <si>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</si>
  <si>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</si>
  <si>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</si>
  <si>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</si>
  <si>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</si>
  <si>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</si>
  <si>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</si>
  <si>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</si>
  <si>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</si>
  <si>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</si>
  <si>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</si>
  <si>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</si>
  <si>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</si>
  <si>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</si>
  <si>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</si>
  <si>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</si>
  <si>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</si>
  <si>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</si>
  <si>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</si>
  <si>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</si>
  <si>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</si>
  <si>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</si>
  <si>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</si>
  <si>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</si>
  <si>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</si>
  <si>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</si>
  <si>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</si>
  <si>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</si>
  <si>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</si>
  <si>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</si>
  <si>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</si>
  <si>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</si>
  <si>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</si>
  <si>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</si>
  <si>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</si>
  <si>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</si>
  <si>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</si>
  <si>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</si>
  <si>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</si>
  <si>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</si>
  <si>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</si>
  <si>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</si>
  <si>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</si>
  <si>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</si>
  <si>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</si>
  <si>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</si>
  <si>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</si>
  <si>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</si>
  <si>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</si>
  <si>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</si>
  <si>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</si>
  <si>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</si>
  <si>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</si>
  <si>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</si>
  <si>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</si>
  <si>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</si>
  <si>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</si>
  <si>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</si>
  <si>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</si>
  <si>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</si>
  <si>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</si>
  <si>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</si>
  <si>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</si>
  <si>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</si>
  <si>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</si>
  <si>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</si>
  <si>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</si>
  <si>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</si>
  <si>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</si>
  <si>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</si>
  <si>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</si>
  <si>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</si>
  <si>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</si>
  <si>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</si>
  <si>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</si>
  <si>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</si>
  <si>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</si>
  <si>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</si>
  <si>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</si>
  <si>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</si>
  <si>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</si>
  <si>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</si>
  <si>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</si>
  <si>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</si>
  <si>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</si>
  <si>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</si>
  <si>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</si>
  <si>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</si>
  <si>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</si>
  <si>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</si>
  <si>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</si>
  <si>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</si>
  <si>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</si>
  <si>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</si>
  <si>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</si>
  <si>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</si>
  <si>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</si>
  <si>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</si>
  <si>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</si>
  <si>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</si>
  <si>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</si>
  <si>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</si>
  <si>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</si>
  <si>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</si>
  <si>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</si>
  <si>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</si>
  <si>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</si>
  <si>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</si>
  <si>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</si>
  <si>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</si>
  <si>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</si>
  <si>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</si>
  <si>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</si>
  <si>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</si>
  <si>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</si>
  <si>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</si>
  <si>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</si>
  <si>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</si>
  <si>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</si>
  <si>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</si>
  <si>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</si>
  <si>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</si>
  <si>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</si>
  <si>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</si>
  <si>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</si>
  <si>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</si>
  <si>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</si>
  <si>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</si>
  <si>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</si>
  <si>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</si>
  <si>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</si>
  <si>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</si>
  <si>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</si>
  <si>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</si>
  <si>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</si>
  <si>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</si>
  <si>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</si>
  <si>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</si>
  <si>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</si>
  <si>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</si>
  <si>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</si>
  <si>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</si>
  <si>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</si>
  <si>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</si>
  <si>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</si>
  <si>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</si>
  <si>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</si>
  <si>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</si>
  <si>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</si>
  <si>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</si>
  <si>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</si>
  <si>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</si>
  <si>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</si>
  <si>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</si>
  <si>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</si>
  <si>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</si>
  <si>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</si>
  <si>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</si>
  <si>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</si>
  <si>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</si>
  <si>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</si>
  <si>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</si>
  <si>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</si>
  <si>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</si>
  <si>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</si>
  <si>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</si>
  <si>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</si>
  <si>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</si>
  <si>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</si>
  <si>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</si>
  <si>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</si>
  <si>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</si>
  <si>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</si>
  <si>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</si>
  <si>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</si>
  <si>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</si>
  <si>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</si>
  <si>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</si>
  <si>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</si>
  <si>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</si>
  <si>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</si>
  <si>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</si>
  <si>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</si>
  <si>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</si>
  <si>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</si>
  <si>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</si>
  <si>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</si>
  <si>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</si>
  <si>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</si>
  <si>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</si>
  <si>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</si>
  <si>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</si>
  <si>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</si>
  <si>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Table 2.   CDM Savings Targets in Load Forecast</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</si>
  <si>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</si>
  <si>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</si>
  <si>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</si>
  <si>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</si>
  <si>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</si>
  <si>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</si>
  <si>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</si>
  <si>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</si>
  <si>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</si>
  <si>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</si>
  <si>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</si>
  <si>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</si>
  <si>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</si>
  <si>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</si>
  <si>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</si>
  <si>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</si>
  <si>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</si>
  <si>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</si>
  <si>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</si>
  <si>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</si>
  <si>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</si>
  <si>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</si>
  <si>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</si>
  <si>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</si>
  <si>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</si>
  <si>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</si>
  <si>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</si>
  <si>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</si>
  <si>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</si>
  <si>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</si>
  <si>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</si>
  <si>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</si>
  <si>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</si>
  <si>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</si>
  <si>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</si>
  <si>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</si>
  <si>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</si>
  <si>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</si>
  <si>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</si>
  <si>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</si>
  <si>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</si>
  <si>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</si>
  <si>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</si>
  <si>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</si>
  <si>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</si>
  <si>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</si>
  <si>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</si>
  <si>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</si>
  <si>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</si>
  <si>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</si>
  <si>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</si>
  <si>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</si>
  <si>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</si>
  <si>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</si>
  <si>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</si>
  <si>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</si>
  <si>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</si>
  <si>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</si>
  <si>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</si>
  <si>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</si>
  <si>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</si>
  <si>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An example template is provided below and can be filled in if it is applicable to the LDC.  The LDC may re-populate CDM savings by rate class for historical years based on past year's approved cost of service application, or relevant information from Appendix 2-I.</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</si>
  <si>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</si>
  <si>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</si>
  <si>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</si>
  <si>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</si>
  <si>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</si>
  <si>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</si>
  <si>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</si>
  <si>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</si>
  <si>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</si>
  <si>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</si>
  <si>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</si>
  <si>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</si>
  <si>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</si>
  <si>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</si>
  <si>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</si>
  <si>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r>
      <t xml:space="preserve">Please update the carrying charges in </t>
    </r>
    <r>
      <rPr>
        <b/>
        <sz val="11"/>
        <rFont val="Arial"/>
        <family val="2"/>
      </rPr>
      <t>Table 9</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</si>
  <si>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</si>
  <si>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</si>
  <si>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</si>
  <si>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</si>
  <si>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</si>
  <si>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</si>
  <si>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</si>
  <si>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</si>
  <si>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</si>
  <si>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</si>
  <si>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</si>
  <si>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</si>
  <si>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</si>
  <si>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</si>
  <si>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</si>
  <si>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</si>
  <si>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</si>
  <si>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</si>
  <si>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</si>
  <si>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</si>
  <si>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</si>
  <si>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</si>
  <si>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</si>
  <si>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</si>
  <si>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</si>
  <si>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</si>
  <si>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</si>
  <si>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</si>
  <si>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</si>
  <si>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</si>
  <si>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</si>
  <si>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</si>
  <si>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</si>
  <si>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</si>
  <si>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</si>
  <si>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</si>
  <si>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</si>
  <si>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</si>
  <si>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</si>
  <si>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</si>
  <si>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</si>
  <si>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</si>
  <si>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</si>
  <si>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</si>
  <si>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</si>
  <si>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</si>
  <si>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</si>
  <si>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</si>
  <si>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</si>
  <si>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</si>
  <si>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5-a.  2015 LRAM</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</si>
  <si>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</si>
  <si>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</si>
  <si>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</si>
  <si>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</si>
  <si>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</si>
  <si>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</si>
  <si>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</si>
  <si>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</si>
  <si>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</si>
  <si>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</si>
  <si>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</si>
  <si>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</si>
  <si>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</si>
  <si>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</si>
  <si>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</si>
  <si>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</si>
  <si>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</si>
  <si>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</si>
  <si>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</si>
  <si>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r>
      <t xml:space="preserve">This is a summary sheet that contains the final LRAMVA balances with links from </t>
    </r>
    <r>
      <rPr>
        <b/>
        <sz val="11"/>
        <color theme="1"/>
        <rFont val="Arial"/>
        <family val="2"/>
      </rPr>
      <t>Tabs 2, 4 and 5-a to 5-f.</t>
    </r>
  </si>
  <si>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</si>
  <si>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</si>
  <si>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</si>
  <si>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</si>
  <si>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</si>
  <si>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</si>
  <si>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</si>
  <si>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</si>
  <si>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</si>
  <si>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</si>
  <si>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</si>
  <si>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t>EB-2016-0108</t>
  </si>
  <si>
    <t>2011 to 2014</t>
  </si>
  <si>
    <t>EB-2015-0107</t>
  </si>
  <si>
    <t>EB-2009-0209</t>
  </si>
  <si>
    <t>EB-2010-0143</t>
  </si>
  <si>
    <t>EB-2011-0103</t>
  </si>
  <si>
    <t>EB-2012-0171</t>
  </si>
  <si>
    <t>EB-2013-0175</t>
  </si>
  <si>
    <t>EB-2014-0118</t>
  </si>
  <si>
    <t>May 1, 2011
to
April 30, 2012</t>
  </si>
  <si>
    <t>May 1, 2012
to
November 30, 2013</t>
  </si>
  <si>
    <t>December 1, 2012
to
Apr 30, 2013</t>
  </si>
  <si>
    <t>May 1, 2015    to               April 30, 2016</t>
  </si>
  <si>
    <t>Carrying charges have been adjusted to reflect December 31, 2015 Balance - up until May 1, 2017</t>
  </si>
  <si>
    <t>($17,781.05 Principle, 674.85 Carrying Charges)</t>
  </si>
  <si>
    <t>(This amount includes adjustment made based on previous LRAM - EB-2015-0107 for DR and GS&gt;50)</t>
  </si>
  <si>
    <t>(Persistence Rates for 2016 to 2020 is not applicable to current calculations, will be looked into as required)</t>
  </si>
  <si>
    <r>
      <t xml:space="preserve">Table 12.  Determination of 2011-2014 Persistence Rates  </t>
    </r>
    <r>
      <rPr>
        <b/>
        <i/>
        <sz val="12"/>
        <color rgb="FFFF0000"/>
        <rFont val="Arial"/>
        <family val="2"/>
      </rPr>
      <t>(Removed Demand Response Savings, Time of Use Savings, and Peaksaver Plus Savings)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</si>
</sst>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3">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0.0%"/>
    <numFmt numFmtId="179" formatCode="#,##0.0000"/>
    <numFmt numFmtId="180" formatCode="_-\$* #,##0.00_-;&quot;-$&quot;* #,##0.00_-;_-\$* \-??_-;_-@_-"/>
    <numFmt numFmtId="181" formatCode="#,##0.0_);[Red]\(#,##0.0\)"/>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 #,##0_);[Red]\(\¥\ #,##0\)"/>
    <numFmt numFmtId="201" formatCode="0.000000"/>
    <numFmt numFmtId="202" formatCode="[&gt;1]&quot;10Q: &quot;0&quot; qtrs&quot;;&quot;10Q: &quot;0&quot; qtr&quot;"/>
    <numFmt numFmtId="203" formatCode="0.0%;[Red]\(0.0%\)"/>
    <numFmt numFmtId="204" formatCode="#,##0.0\ \ \ _);\(#,##0.0\)\ \ "/>
    <numFmt numFmtId="205" formatCode="#,##0.00;[Red]\(#,##0.00\)"/>
    <numFmt numFmtId="206" formatCode="_-* #,##0.00\ _F_-;\-* #,##0.00\ _F_-;_-* &quot;-&quot;??\ _F_-;_-@_-"/>
    <numFmt numFmtId="207" formatCode="m\-d\-yy"/>
    <numFmt numFmtId="208" formatCode="&quot;£&quot;#,##0.00_);[Red]\(&quot;£&quot;#,##0.0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_%_);\(#,##0\)_%;#,##0_%_);@_%_)"/>
    <numFmt numFmtId="220" formatCode="_(* #,##0_);_(* \(#,##0\);_(* &quot;-&quot;??_);_(@_)"/>
    <numFmt numFmtId="221" formatCode="#,##0.00_%_);\(#,##0.00\)_%;**;@_%_)"/>
    <numFmt numFmtId="222" formatCode="0.000\x"/>
    <numFmt numFmtId="223" formatCode="&quot;$&quot;#,##0.00_);[Red]\(&quot;$&quot;#,##0.00\);&quot;--  &quot;;_(@_)"/>
    <numFmt numFmtId="224" formatCode="_(&quot;$&quot;* #,##0.0_);_(&quot;$&quot;* \(#,##0.0\);_(&quot;$&quot;* &quot;-&quot;_);_(@_)"/>
    <numFmt numFmtId="225" formatCode="_(&quot;$&quot;* #,##0_);_(&quot;$&quot;* \(#,##0\);_(&quot;$&quot;* &quot;-&quot;??_);_(@_)"/>
    <numFmt numFmtId="226" formatCode="&quot;$&quot;#,##0.00_%_);\(&quot;$&quot;#,##0.00\)_%;**;@_%_)"/>
    <numFmt numFmtId="227" formatCode="&quot;$&quot;#,##0.00_%_);\(&quot;$&quot;#,##0.00\)_%;&quot;$&quot;###0.00_%_);@_%_)"/>
    <numFmt numFmtId="228" formatCode="_(\§\ #,##0_)\ ;[Red]\(\§\ #,##0\)\ ;&quot; - &quot;;_(@\ _)"/>
    <numFmt numFmtId="229" formatCode="_(\§\ #,##0.00_);[Red]\(\§\ #,##0.00\);&quot; - &quot;_0_0;_(@_)"/>
    <numFmt numFmtId="230" formatCode="###0.00_)"/>
    <numFmt numFmtId="231" formatCode="m/d/yy_%_)"/>
    <numFmt numFmtId="232" formatCode="mmm\-dd\-yyyy"/>
    <numFmt numFmtId="233" formatCode="mmm\-d\-yyyy"/>
    <numFmt numFmtId="234" formatCode="mmm\-yyyy"/>
    <numFmt numFmtId="235" formatCode="m/d/yy_%_);;**"/>
    <numFmt numFmtId="236" formatCode="_([$€-2]* #,##0.00_);_([$€-2]* \(#,##0.00\);_([$€-2]* &quot;-&quot;??_)"/>
    <numFmt numFmtId="237" formatCode="&quot;$&quot;#,##0.000_);[Red]\(&quot;$&quot;#,##0.000\)"/>
    <numFmt numFmtId="238" formatCode="0.00000000000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_);[Red]\(#,##0.0\);&quot;--  &quot;"/>
    <numFmt numFmtId="256" formatCode="0.00_)"/>
    <numFmt numFmtId="257" formatCode="#,##0.000_);[Red]\(#,##0.000\)"/>
    <numFmt numFmtId="258" formatCode="0_);\(0\)"/>
    <numFmt numFmtId="259" formatCode="[$-1009]d\-mmm\-yy;@"/>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_-&quot;$&quot;* #,##0_-;\-&quot;$&quot;* #,##0_-;_-&quot;$&quot;* &quot;-&quot;??_-;_-@_-"/>
    <numFmt numFmtId="287" formatCode="0.000"/>
    <numFmt numFmtId="288" formatCode="_(* #,##0.0000_);_(* \(#,##0.0000\);_(* &quot;-&quot;??_);_(@_)"/>
    <numFmt numFmtId="289" formatCode="&quot;$&quot;#,##0;[Red]&quot;$&quot;#,##0"/>
  </numFmts>
  <fonts count="23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name val="Arial"/>
      <family val="2"/>
    </font>
    <font>
      <u/>
      <sz val="10"/>
      <color indexed="12"/>
      <name val="Arial"/>
      <family val="2"/>
      <charset val="1"/>
    </font>
    <font>
      <sz val="10"/>
      <name val="Mangal"/>
      <family val="2"/>
    </font>
    <font>
      <sz val="11"/>
      <color rgb="FF000000"/>
      <name val="Calibri"/>
      <family val="2"/>
      <scheme val="minor"/>
    </font>
    <font>
      <u/>
      <sz val="11"/>
      <color theme="10"/>
      <name val="Calibri"/>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2"/>
      <name val="Goudy Old Style"/>
      <family val="1"/>
    </font>
    <font>
      <sz val="10"/>
      <name val="Verdana"/>
      <family val="2"/>
    </font>
    <font>
      <sz val="12"/>
      <color indexed="8"/>
      <name val="Arial"/>
      <family val="2"/>
    </font>
    <font>
      <sz val="10"/>
      <color indexed="24"/>
      <name val="Arial"/>
      <family val="2"/>
    </font>
    <font>
      <sz val="11"/>
      <name val="Times New Roman"/>
      <family val="1"/>
    </font>
    <font>
      <i/>
      <sz val="9"/>
      <name val="MS Sans Serif"/>
      <family val="2"/>
    </font>
    <font>
      <sz val="24"/>
      <name val="MS Sans Serif"/>
      <family val="2"/>
    </font>
    <font>
      <sz val="8"/>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9.35"/>
      <color theme="10"/>
      <name val="Calibri"/>
      <family val="2"/>
    </font>
    <font>
      <u/>
      <sz val="10"/>
      <color indexed="12"/>
      <name val="Arial"/>
      <family val="2"/>
    </font>
    <font>
      <u/>
      <sz val="10"/>
      <color indexed="12"/>
      <name val="Times New Roman"/>
      <family val="1"/>
    </font>
    <font>
      <u/>
      <sz val="11"/>
      <color indexed="12"/>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5"/>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2"/>
      <color theme="1"/>
      <name val="Calibri"/>
      <family val="2"/>
    </font>
    <font>
      <u/>
      <sz val="8"/>
      <color indexed="8"/>
      <name val="Arial"/>
      <family val="2"/>
    </font>
    <font>
      <sz val="16"/>
      <name val="WarburgLogo"/>
      <family val="1"/>
    </font>
    <font>
      <sz val="8"/>
      <color indexed="12"/>
      <name val="Times New Roman"/>
      <family val="1"/>
    </font>
    <font>
      <b/>
      <i/>
      <sz val="12"/>
      <color rgb="FFFF0000"/>
      <name val="Arial"/>
      <family val="2"/>
    </font>
  </fonts>
  <fills count="9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rgb="FFFFFF99"/>
        <bgColor indexed="64"/>
      </patternFill>
    </fill>
    <fill>
      <patternFill patternType="solid">
        <fgColor rgb="FFFFFF00"/>
        <bgColor indexed="64"/>
      </patternFill>
    </fill>
  </fills>
  <borders count="161">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hair">
        <color indexed="64"/>
      </right>
      <top/>
      <bottom/>
      <diagonal/>
    </border>
    <border>
      <left style="thin">
        <color indexed="64"/>
      </left>
      <right style="hair">
        <color indexed="64"/>
      </right>
      <top/>
      <bottom/>
      <diagonal/>
    </border>
    <border>
      <left style="thin">
        <color indexed="23"/>
      </left>
      <right style="thin">
        <color indexed="23"/>
      </right>
      <top style="thin">
        <color indexed="23"/>
      </top>
      <bottom style="thin">
        <color indexed="23"/>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s>
  <cellStyleXfs count="5713">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xf numFmtId="0" fontId="15" fillId="24" borderId="122" applyNumberFormat="0" applyFont="0" applyAlignment="0" applyProtection="0"/>
    <xf numFmtId="0" fontId="15" fillId="24" borderId="122" applyNumberFormat="0" applyFont="0" applyAlignment="0" applyProtection="0"/>
    <xf numFmtId="0" fontId="15" fillId="24" borderId="122" applyNumberFormat="0" applyFont="0" applyAlignment="0" applyProtection="0"/>
    <xf numFmtId="0" fontId="15" fillId="24" borderId="122" applyNumberFormat="0" applyFont="0" applyAlignment="0" applyProtection="0"/>
    <xf numFmtId="0" fontId="18" fillId="24" borderId="147" applyNumberFormat="0" applyFont="0" applyAlignment="0" applyProtection="0"/>
    <xf numFmtId="0" fontId="8" fillId="0" borderId="0"/>
    <xf numFmtId="0" fontId="99" fillId="0" borderId="0" applyNumberFormat="0" applyFill="0" applyBorder="0" applyAlignment="0" applyProtection="0"/>
    <xf numFmtId="180" fontId="100" fillId="0" borderId="0" applyFill="0" applyBorder="0" applyAlignment="0" applyProtection="0"/>
    <xf numFmtId="9" fontId="103" fillId="0" borderId="0">
      <alignment horizontal="right"/>
    </xf>
    <xf numFmtId="5" fontId="104" fillId="0" borderId="0" applyFont="0" applyFill="0" applyBorder="0" applyAlignment="0" applyProtection="0"/>
    <xf numFmtId="8" fontId="104" fillId="0" borderId="0" applyFont="0" applyFill="0" applyBorder="0" applyAlignment="0" applyProtection="0"/>
    <xf numFmtId="9" fontId="104" fillId="0" borderId="0" applyFont="0" applyFill="0" applyBorder="0" applyAlignment="0" applyProtection="0"/>
    <xf numFmtId="10" fontId="104" fillId="0" borderId="0" applyFont="0" applyFill="0" applyBorder="0" applyAlignment="0" applyProtection="0"/>
    <xf numFmtId="0" fontId="15" fillId="63" borderId="108" applyNumberFormat="0">
      <alignment horizontal="centerContinuous" vertical="center" wrapText="1"/>
    </xf>
    <xf numFmtId="0" fontId="15" fillId="64" borderId="108" applyNumberFormat="0">
      <alignment horizontal="left" vertical="center"/>
    </xf>
    <xf numFmtId="43" fontId="105" fillId="0" borderId="0" applyFont="0" applyFill="0" applyBorder="0" applyAlignment="0" applyProtection="0"/>
    <xf numFmtId="0" fontId="15" fillId="0" borderId="0"/>
    <xf numFmtId="0" fontId="15" fillId="0" borderId="0" applyFont="0" applyFill="0" applyBorder="0" applyAlignment="0" applyProtection="0"/>
    <xf numFmtId="182" fontId="15" fillId="0" borderId="0" applyFont="0" applyFill="0" applyBorder="0" applyAlignment="0" applyProtection="0"/>
    <xf numFmtId="0" fontId="106" fillId="0" borderId="0"/>
    <xf numFmtId="0" fontId="107" fillId="0" borderId="0" applyFont="0" applyFill="0" applyBorder="0" applyAlignment="0" applyProtection="0"/>
    <xf numFmtId="183" fontId="15" fillId="0" borderId="0" applyFont="0" applyFill="0" applyBorder="0" applyAlignment="0" applyProtection="0"/>
    <xf numFmtId="176" fontId="15" fillId="0" borderId="0" applyFont="0" applyFill="0" applyBorder="0" applyAlignment="0" applyProtection="0"/>
    <xf numFmtId="184" fontId="108" fillId="0" borderId="0" applyFont="0" applyFill="0" applyBorder="0" applyAlignment="0" applyProtection="0"/>
    <xf numFmtId="185" fontId="108" fillId="0" borderId="0" applyFont="0" applyFill="0" applyBorder="0" applyAlignment="0" applyProtection="0"/>
    <xf numFmtId="39" fontId="15" fillId="0" borderId="0" applyFont="0" applyFill="0" applyBorder="0" applyAlignment="0" applyProtection="0"/>
    <xf numFmtId="0" fontId="106" fillId="0" borderId="0"/>
    <xf numFmtId="0" fontId="15" fillId="0" borderId="0">
      <alignment vertical="top"/>
    </xf>
    <xf numFmtId="9" fontId="107" fillId="0" borderId="0">
      <alignment horizontal="right"/>
    </xf>
    <xf numFmtId="0" fontId="109" fillId="0" borderId="0" applyNumberFormat="0" applyFill="0">
      <alignment horizontal="left" vertical="center" wrapText="1"/>
    </xf>
    <xf numFmtId="186" fontId="15" fillId="0" borderId="0" applyFont="0" applyFill="0" applyBorder="0" applyAlignment="0" applyProtection="0"/>
    <xf numFmtId="187" fontId="108" fillId="0" borderId="0" applyFont="0" applyFill="0" applyBorder="0" applyAlignment="0" applyProtection="0"/>
    <xf numFmtId="188" fontId="108" fillId="0" borderId="0" applyFont="0" applyFill="0" applyBorder="0" applyAlignment="0" applyProtection="0"/>
    <xf numFmtId="189" fontId="108" fillId="0" borderId="0" applyFont="0" applyFill="0" applyBorder="0" applyAlignment="0" applyProtection="0"/>
    <xf numFmtId="190" fontId="108" fillId="0" borderId="0" applyFont="0" applyFill="0" applyBorder="0" applyAlignment="0" applyProtection="0"/>
    <xf numFmtId="191" fontId="15" fillId="0" borderId="0" applyFont="0" applyFill="0" applyBorder="0" applyAlignment="0" applyProtection="0"/>
    <xf numFmtId="192" fontId="15" fillId="0" borderId="0" applyFont="0" applyFill="0" applyBorder="0" applyAlignment="0" applyProtection="0"/>
    <xf numFmtId="193" fontId="15" fillId="0" borderId="0" applyFont="0" applyFill="0" applyBorder="0" applyProtection="0">
      <alignment horizontal="right"/>
    </xf>
    <xf numFmtId="194" fontId="108" fillId="0" borderId="0" applyFont="0" applyFill="0" applyBorder="0" applyAlignment="0" applyProtection="0"/>
    <xf numFmtId="41" fontId="108" fillId="0" borderId="0" applyFont="0" applyFill="0" applyBorder="0" applyAlignment="0" applyProtection="0"/>
    <xf numFmtId="195" fontId="15" fillId="0" borderId="0" applyFont="0" applyFill="0" applyBorder="0" applyAlignment="0" applyProtection="0"/>
    <xf numFmtId="172" fontId="15" fillId="0" borderId="0" applyFont="0" applyFill="0" applyBorder="0" applyAlignment="0" applyProtection="0"/>
    <xf numFmtId="196" fontId="108" fillId="0" borderId="0" applyFont="0" applyFill="0" applyBorder="0" applyAlignment="0" applyProtection="0"/>
    <xf numFmtId="196" fontId="15" fillId="0" borderId="0" applyFont="0" applyFill="0" applyBorder="0" applyAlignment="0" applyProtection="0"/>
    <xf numFmtId="197" fontId="15" fillId="0" borderId="0" applyFont="0" applyFill="0" applyBorder="0" applyAlignment="0" applyProtection="0"/>
    <xf numFmtId="198" fontId="15" fillId="0" borderId="0" applyFont="0" applyFill="0" applyBorder="0" applyAlignment="0" applyProtection="0"/>
    <xf numFmtId="199" fontId="15" fillId="0" borderId="0" applyFont="0" applyFill="0" applyBorder="0" applyAlignment="0" applyProtection="0"/>
    <xf numFmtId="0" fontId="15" fillId="0" borderId="0"/>
    <xf numFmtId="0" fontId="15" fillId="0" borderId="0"/>
    <xf numFmtId="0" fontId="110" fillId="0" borderId="0" applyFont="0" applyFill="0" applyBorder="0" applyAlignment="0" applyProtection="0"/>
    <xf numFmtId="200" fontId="110" fillId="0" borderId="0" applyFont="0" applyFill="0" applyBorder="0" applyAlignment="0" applyProtection="0"/>
    <xf numFmtId="0" fontId="108" fillId="0" borderId="0" applyNumberFormat="0" applyFill="0" applyBorder="0" applyAlignment="0" applyProtection="0"/>
    <xf numFmtId="201" fontId="109" fillId="0" borderId="0" applyNumberFormat="0" applyFill="0">
      <alignment horizontal="left" vertical="center" wrapText="1"/>
    </xf>
    <xf numFmtId="0" fontId="109" fillId="25" borderId="0" applyFont="0" applyFill="0" applyProtection="0"/>
    <xf numFmtId="182" fontId="15" fillId="0" borderId="0"/>
    <xf numFmtId="202" fontId="111" fillId="0" borderId="0" applyFill="0" applyBorder="0" applyAlignment="0" applyProtection="0">
      <alignment horizontal="right"/>
    </xf>
    <xf numFmtId="0" fontId="8" fillId="40" borderId="0" applyNumberFormat="0" applyBorder="0" applyAlignment="0" applyProtection="0"/>
    <xf numFmtId="0" fontId="50"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50" fillId="40" borderId="0" applyNumberFormat="0" applyBorder="0" applyAlignment="0" applyProtection="0"/>
    <xf numFmtId="0" fontId="8"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112"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242" fontId="218" fillId="88" borderId="127" applyNumberFormat="0" applyBorder="0" applyAlignment="0" applyProtection="0">
      <alignment vertical="center"/>
    </xf>
    <xf numFmtId="0" fontId="8" fillId="44" borderId="0" applyNumberFormat="0" applyBorder="0" applyAlignment="0" applyProtection="0"/>
    <xf numFmtId="0" fontId="50"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50" fillId="44" borderId="0" applyNumberFormat="0" applyBorder="0" applyAlignment="0" applyProtection="0"/>
    <xf numFmtId="0" fontId="8"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112"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8" borderId="0" applyNumberFormat="0" applyBorder="0" applyAlignment="0" applyProtection="0"/>
    <xf numFmtId="0" fontId="50"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50" fillId="48" borderId="0" applyNumberFormat="0" applyBorder="0" applyAlignment="0" applyProtection="0"/>
    <xf numFmtId="0" fontId="8" fillId="48"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112"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52" borderId="0" applyNumberFormat="0" applyBorder="0" applyAlignment="0" applyProtection="0"/>
    <xf numFmtId="0" fontId="50"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50" fillId="52" borderId="0" applyNumberFormat="0" applyBorder="0" applyAlignment="0" applyProtection="0"/>
    <xf numFmtId="0" fontId="8"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112"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6" borderId="0" applyNumberFormat="0" applyBorder="0" applyAlignment="0" applyProtection="0"/>
    <xf numFmtId="0" fontId="50"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50" fillId="56" borderId="0" applyNumberFormat="0" applyBorder="0" applyAlignment="0" applyProtection="0"/>
    <xf numFmtId="0" fontId="8" fillId="56"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112"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60" borderId="0" applyNumberFormat="0" applyBorder="0" applyAlignment="0" applyProtection="0"/>
    <xf numFmtId="0" fontId="50"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50" fillId="60" borderId="0" applyNumberFormat="0" applyBorder="0" applyAlignment="0" applyProtection="0"/>
    <xf numFmtId="0" fontId="8"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112"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41" borderId="0" applyNumberFormat="0" applyBorder="0" applyAlignment="0" applyProtection="0"/>
    <xf numFmtId="0" fontId="50"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50" fillId="41" borderId="0" applyNumberFormat="0" applyBorder="0" applyAlignment="0" applyProtection="0"/>
    <xf numFmtId="0" fontId="8"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112"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5" borderId="0" applyNumberFormat="0" applyBorder="0" applyAlignment="0" applyProtection="0"/>
    <xf numFmtId="0" fontId="50"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50" fillId="45" borderId="0" applyNumberFormat="0" applyBorder="0" applyAlignment="0" applyProtection="0"/>
    <xf numFmtId="0" fontId="8"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112"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9" borderId="0" applyNumberFormat="0" applyBorder="0" applyAlignment="0" applyProtection="0"/>
    <xf numFmtId="0" fontId="50"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50" fillId="49" borderId="0" applyNumberFormat="0" applyBorder="0" applyAlignment="0" applyProtection="0"/>
    <xf numFmtId="0" fontId="8"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112"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53" borderId="0" applyNumberFormat="0" applyBorder="0" applyAlignment="0" applyProtection="0"/>
    <xf numFmtId="0" fontId="50"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50" fillId="53" borderId="0" applyNumberFormat="0" applyBorder="0" applyAlignment="0" applyProtection="0"/>
    <xf numFmtId="0" fontId="8"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112"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7" borderId="0" applyNumberFormat="0" applyBorder="0" applyAlignment="0" applyProtection="0"/>
    <xf numFmtId="0" fontId="50"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50" fillId="57" borderId="0" applyNumberFormat="0" applyBorder="0" applyAlignment="0" applyProtection="0"/>
    <xf numFmtId="0" fontId="8" fillId="57"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112"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61" borderId="0" applyNumberFormat="0" applyBorder="0" applyAlignment="0" applyProtection="0"/>
    <xf numFmtId="0" fontId="50"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50" fillId="61" borderId="0" applyNumberFormat="0" applyBorder="0" applyAlignment="0" applyProtection="0"/>
    <xf numFmtId="0" fontId="8"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112"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97" fillId="42"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97" fillId="46"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97" fillId="50"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97" fillId="54" borderId="0" applyNumberFormat="0" applyBorder="0" applyAlignment="0" applyProtection="0"/>
    <xf numFmtId="242" fontId="218" fillId="88" borderId="127" applyNumberFormat="0" applyBorder="0" applyAlignment="0" applyProtection="0">
      <alignment vertical="center"/>
    </xf>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97" fillId="58"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97" fillId="62" borderId="0" applyNumberFormat="0" applyBorder="0" applyAlignment="0" applyProtection="0"/>
    <xf numFmtId="203" fontId="15" fillId="0" borderId="11">
      <alignment horizontal="right"/>
    </xf>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97" fillId="39"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97" fillId="43"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97" fillId="47"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97" fillId="51"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97" fillId="55"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97" fillId="59" borderId="0" applyNumberFormat="0" applyBorder="0" applyAlignment="0" applyProtection="0"/>
    <xf numFmtId="42" fontId="113" fillId="0" borderId="0" applyFont="0"/>
    <xf numFmtId="42" fontId="113" fillId="0" borderId="103" applyFont="0"/>
    <xf numFmtId="41" fontId="113" fillId="0" borderId="0" applyFont="0"/>
    <xf numFmtId="204" fontId="114" fillId="0" borderId="11">
      <alignment horizontal="right"/>
    </xf>
    <xf numFmtId="204" fontId="114" fillId="0" borderId="11" applyFill="0">
      <alignment horizontal="right"/>
    </xf>
    <xf numFmtId="205" fontId="15" fillId="0" borderId="11">
      <alignment horizontal="right"/>
    </xf>
    <xf numFmtId="3" fontId="15" fillId="0" borderId="11" applyFill="0">
      <alignment horizontal="right"/>
    </xf>
    <xf numFmtId="206" fontId="114" fillId="0" borderId="11" applyFill="0">
      <alignment horizontal="right"/>
    </xf>
    <xf numFmtId="3" fontId="115" fillId="0" borderId="11" applyFill="0">
      <alignment horizontal="right"/>
    </xf>
    <xf numFmtId="207" fontId="14" fillId="65" borderId="109">
      <alignment horizontal="center" vertical="center"/>
    </xf>
    <xf numFmtId="0" fontId="15" fillId="0" borderId="0"/>
    <xf numFmtId="182" fontId="116" fillId="0" borderId="0"/>
    <xf numFmtId="0" fontId="15" fillId="0" borderId="0"/>
    <xf numFmtId="208" fontId="15" fillId="0" borderId="11">
      <alignment horizontal="right"/>
      <protection locked="0"/>
    </xf>
    <xf numFmtId="6" fontId="114" fillId="0" borderId="11" applyNumberFormat="0" applyFont="0" applyBorder="0" applyProtection="0">
      <alignment horizontal="right"/>
    </xf>
    <xf numFmtId="209" fontId="117" fillId="66" borderId="110"/>
    <xf numFmtId="0" fontId="15" fillId="0" borderId="0" applyNumberFormat="0" applyFill="0" applyBorder="0" applyAlignment="0" applyProtection="0"/>
    <xf numFmtId="0" fontId="118" fillId="0" borderId="0" applyNumberFormat="0" applyFill="0" applyBorder="0" applyAlignment="0" applyProtection="0"/>
    <xf numFmtId="0" fontId="119" fillId="0" borderId="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88" fillId="33" borderId="0" applyNumberFormat="0" applyBorder="0" applyAlignment="0" applyProtection="0"/>
    <xf numFmtId="1" fontId="121" fillId="67" borderId="12" applyNumberFormat="0" applyBorder="0" applyAlignment="0">
      <alignment horizontal="center" vertical="top" wrapText="1"/>
      <protection hidden="1"/>
    </xf>
    <xf numFmtId="0" fontId="122" fillId="68" borderId="0"/>
    <xf numFmtId="0" fontId="123" fillId="0" borderId="0" applyAlignment="0"/>
    <xf numFmtId="0" fontId="124" fillId="0" borderId="6" applyNumberFormat="0" applyFill="0" applyAlignment="0" applyProtection="0"/>
    <xf numFmtId="0" fontId="115" fillId="0" borderId="111" applyNumberFormat="0" applyFont="0" applyFill="0" applyAlignment="0" applyProtection="0"/>
    <xf numFmtId="0" fontId="125" fillId="0" borderId="112" applyNumberFormat="0" applyFont="0" applyFill="0" applyAlignment="0" applyProtection="0">
      <alignment horizontal="centerContinuous"/>
    </xf>
    <xf numFmtId="0" fontId="104" fillId="0" borderId="6" applyNumberFormat="0" applyFont="0" applyFill="0" applyAlignment="0" applyProtection="0"/>
    <xf numFmtId="0" fontId="104" fillId="0" borderId="12" applyNumberFormat="0" applyFont="0" applyFill="0" applyAlignment="0" applyProtection="0"/>
    <xf numFmtId="0" fontId="104" fillId="0" borderId="13" applyNumberFormat="0" applyFont="0" applyFill="0" applyAlignment="0" applyProtection="0"/>
    <xf numFmtId="0" fontId="104" fillId="0" borderId="105" applyNumberFormat="0" applyFont="0" applyFill="0" applyAlignment="0" applyProtection="0"/>
    <xf numFmtId="210" fontId="15" fillId="0" borderId="0" applyFont="0" applyFill="0" applyBorder="0" applyAlignment="0" applyProtection="0"/>
    <xf numFmtId="0" fontId="108" fillId="0" borderId="0">
      <alignment horizontal="right"/>
    </xf>
    <xf numFmtId="0" fontId="110" fillId="0" borderId="0" applyFont="0" applyFill="0" applyBorder="0" applyAlignment="0" applyProtection="0"/>
    <xf numFmtId="211" fontId="108" fillId="0" borderId="0" applyFill="0" applyBorder="0" applyAlignment="0"/>
    <xf numFmtId="212" fontId="108" fillId="0" borderId="0" applyFill="0" applyBorder="0" applyAlignment="0"/>
    <xf numFmtId="169" fontId="108" fillId="0" borderId="0" applyFill="0" applyBorder="0" applyAlignment="0"/>
    <xf numFmtId="213" fontId="108" fillId="0" borderId="0" applyFill="0" applyBorder="0" applyAlignment="0"/>
    <xf numFmtId="169" fontId="15" fillId="0" borderId="0" applyFill="0" applyBorder="0" applyAlignment="0"/>
    <xf numFmtId="211" fontId="108" fillId="0" borderId="0" applyFill="0" applyBorder="0" applyAlignment="0"/>
    <xf numFmtId="213" fontId="15" fillId="0" borderId="0" applyFill="0" applyBorder="0" applyAlignment="0"/>
    <xf numFmtId="212" fontId="108" fillId="0" borderId="0" applyFill="0" applyBorder="0" applyAlignment="0"/>
    <xf numFmtId="0" fontId="21" fillId="21" borderId="108" applyNumberFormat="0" applyAlignment="0" applyProtection="0"/>
    <xf numFmtId="0" fontId="21" fillId="21" borderId="108"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92" fillId="36" borderId="97" applyNumberFormat="0" applyAlignment="0" applyProtection="0"/>
    <xf numFmtId="182" fontId="115" fillId="69" borderId="0" applyNumberFormat="0" applyFont="0" applyBorder="0" applyAlignment="0">
      <alignment horizontal="left"/>
    </xf>
    <xf numFmtId="214" fontId="15" fillId="0" borderId="0" applyFont="0" applyFill="0" applyBorder="0" applyProtection="0">
      <alignment horizontal="center" vertical="center"/>
    </xf>
    <xf numFmtId="0" fontId="34" fillId="0" borderId="128" applyNumberFormat="0" applyFill="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94" fillId="37" borderId="100" applyNumberFormat="0" applyAlignment="0" applyProtection="0"/>
    <xf numFmtId="215" fontId="15" fillId="0" borderId="0" applyNumberFormat="0" applyFont="0" applyFill="0" applyAlignment="0" applyProtection="0"/>
    <xf numFmtId="0" fontId="124" fillId="0" borderId="6" applyNumberFormat="0" applyFill="0" applyProtection="0">
      <alignment horizontal="left" vertical="center"/>
    </xf>
    <xf numFmtId="0" fontId="127" fillId="0" borderId="0">
      <alignment horizontal="center" wrapText="1"/>
      <protection hidden="1"/>
    </xf>
    <xf numFmtId="0" fontId="128" fillId="0" borderId="0">
      <alignment horizontal="right"/>
    </xf>
    <xf numFmtId="167" fontId="111" fillId="0" borderId="0" applyBorder="0">
      <alignment horizontal="right"/>
    </xf>
    <xf numFmtId="167" fontId="111" fillId="0" borderId="111" applyAlignment="0">
      <alignment horizontal="right"/>
    </xf>
    <xf numFmtId="216" fontId="108" fillId="0" borderId="0"/>
    <xf numFmtId="216" fontId="108" fillId="0" borderId="0"/>
    <xf numFmtId="216" fontId="108" fillId="0" borderId="0"/>
    <xf numFmtId="216" fontId="108" fillId="0" borderId="0"/>
    <xf numFmtId="216" fontId="108" fillId="0" borderId="0"/>
    <xf numFmtId="216" fontId="108" fillId="0" borderId="0"/>
    <xf numFmtId="216" fontId="108" fillId="0" borderId="0"/>
    <xf numFmtId="216" fontId="108" fillId="0" borderId="0"/>
    <xf numFmtId="41" fontId="129" fillId="0" borderId="0" applyFont="0" applyBorder="0">
      <alignment horizontal="right"/>
    </xf>
    <xf numFmtId="211" fontId="108" fillId="0" borderId="0" applyFont="0" applyFill="0" applyBorder="0" applyAlignment="0" applyProtection="0"/>
    <xf numFmtId="217" fontId="15" fillId="0" borderId="0" applyFont="0"/>
    <xf numFmtId="0" fontId="130" fillId="0" borderId="0" applyFont="0" applyFill="0" applyBorder="0" applyProtection="0">
      <alignment horizontal="right"/>
    </xf>
    <xf numFmtId="0" fontId="130" fillId="0" borderId="0" applyFont="0" applyFill="0" applyBorder="0" applyProtection="0">
      <alignment horizontal="right"/>
    </xf>
    <xf numFmtId="172" fontId="15" fillId="0" borderId="0" applyFont="0" applyFill="0" applyBorder="0" applyAlignment="0" applyProtection="0">
      <alignment horizontal="right"/>
    </xf>
    <xf numFmtId="218" fontId="15" fillId="0" borderId="0" applyFont="0" applyFill="0" applyBorder="0" applyAlignment="0" applyProtection="0"/>
    <xf numFmtId="219" fontId="131" fillId="0" borderId="0" applyFont="0" applyFill="0" applyBorder="0" applyAlignment="0" applyProtection="0">
      <alignment horizontal="right"/>
    </xf>
    <xf numFmtId="43" fontId="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0" fontId="34" fillId="0" borderId="128" applyNumberFormat="0" applyFill="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15" fillId="0" borderId="0" applyFont="0" applyFill="0" applyBorder="0" applyAlignment="0" applyProtection="0"/>
    <xf numFmtId="43" fontId="132" fillId="0" borderId="0" applyFont="0" applyFill="0" applyBorder="0" applyAlignment="0" applyProtection="0"/>
    <xf numFmtId="43" fontId="132" fillId="0" borderId="0" applyFont="0" applyFill="0" applyBorder="0" applyAlignment="0" applyProtection="0"/>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43" fontId="15" fillId="0" borderId="0" applyFont="0" applyFill="0" applyBorder="0" applyAlignment="0" applyProtection="0"/>
    <xf numFmtId="43" fontId="132" fillId="0" borderId="0" applyFont="0" applyFill="0" applyBorder="0" applyAlignment="0" applyProtection="0"/>
    <xf numFmtId="43" fontId="133" fillId="0" borderId="0" applyFont="0" applyFill="0" applyBorder="0" applyAlignment="0" applyProtection="0"/>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43" fontId="127" fillId="0" borderId="0" applyFont="0" applyFill="0" applyBorder="0" applyAlignment="0" applyProtection="0"/>
    <xf numFmtId="43" fontId="132"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43" fontId="13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21" fontId="131" fillId="0" borderId="0" applyFont="0" applyFill="0" applyBorder="0" applyAlignment="0" applyProtection="0"/>
    <xf numFmtId="43" fontId="15"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1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11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136" fillId="0" borderId="0" applyFont="0" applyFill="0" applyBorder="0" applyAlignment="0" applyProtection="0"/>
    <xf numFmtId="182" fontId="137" fillId="0" borderId="0"/>
    <xf numFmtId="0" fontId="138" fillId="0" borderId="0"/>
    <xf numFmtId="0" fontId="139" fillId="70" borderId="0">
      <alignment horizontal="center" vertical="center" wrapText="1"/>
    </xf>
    <xf numFmtId="222" fontId="15" fillId="0" borderId="0" applyFill="0" applyBorder="0">
      <alignment horizontal="right"/>
      <protection locked="0"/>
    </xf>
    <xf numFmtId="223" fontId="140" fillId="0" borderId="113" applyFont="0" applyFill="0" applyBorder="0" applyAlignment="0" applyProtection="0"/>
    <xf numFmtId="212" fontId="108" fillId="0" borderId="0" applyFont="0" applyFill="0" applyBorder="0" applyAlignment="0" applyProtection="0"/>
    <xf numFmtId="224" fontId="44" fillId="0" borderId="0">
      <alignment horizontal="right"/>
    </xf>
    <xf numFmtId="8" fontId="141" fillId="0" borderId="114">
      <protection locked="0"/>
    </xf>
    <xf numFmtId="0" fontId="130" fillId="0" borderId="0" applyFont="0" applyFill="0" applyBorder="0" applyProtection="0">
      <alignment horizontal="right"/>
    </xf>
    <xf numFmtId="191" fontId="15" fillId="0" borderId="0" applyFont="0" applyFill="0" applyBorder="0" applyAlignment="0" applyProtection="0">
      <alignment horizontal="right"/>
    </xf>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8" fillId="0" borderId="0" applyFont="0" applyFill="0" applyBorder="0" applyAlignment="0" applyProtection="0"/>
    <xf numFmtId="44" fontId="11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3"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3" fillId="0" borderId="0" applyFont="0" applyFill="0" applyBorder="0" applyAlignment="0" applyProtection="0"/>
    <xf numFmtId="44" fontId="134" fillId="0" borderId="0" applyFont="0" applyFill="0" applyBorder="0" applyAlignment="0" applyProtection="0"/>
    <xf numFmtId="44" fontId="118" fillId="0" borderId="0" applyFont="0" applyFill="0" applyBorder="0" applyAlignment="0" applyProtection="0"/>
    <xf numFmtId="44" fontId="135"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44" fontId="1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5" fillId="0" borderId="0" applyFont="0" applyFill="0" applyBorder="0" applyAlignment="0" applyProtection="0"/>
    <xf numFmtId="226" fontId="142"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58" fillId="0" borderId="0" applyFont="0" applyFill="0" applyBorder="0" applyAlignment="0" applyProtection="0"/>
    <xf numFmtId="44" fontId="13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34"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2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3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227" fontId="108" fillId="0" borderId="0" applyFont="0" applyFill="0" applyBorder="0" applyProtection="0">
      <alignment horizontal="right"/>
    </xf>
    <xf numFmtId="228" fontId="114" fillId="0" borderId="0" applyFont="0" applyFill="0" applyBorder="0" applyAlignment="0" applyProtection="0">
      <alignment vertical="center"/>
    </xf>
    <xf numFmtId="229" fontId="114" fillId="0" borderId="0" applyFont="0" applyFill="0" applyBorder="0" applyAlignment="0" applyProtection="0">
      <alignment vertical="center"/>
    </xf>
    <xf numFmtId="0" fontId="127" fillId="0" borderId="0" applyFont="0" applyFill="0" applyBorder="0" applyAlignment="0">
      <protection locked="0"/>
    </xf>
    <xf numFmtId="0" fontId="110" fillId="0" borderId="0" applyFont="0" applyFill="0" applyBorder="0" applyAlignment="0" applyProtection="0"/>
    <xf numFmtId="230" fontId="143" fillId="0" borderId="115" applyNumberFormat="0" applyFill="0">
      <alignment horizontal="right"/>
    </xf>
    <xf numFmtId="230" fontId="143" fillId="0" borderId="115" applyNumberFormat="0" applyFill="0">
      <alignment horizontal="right"/>
    </xf>
    <xf numFmtId="1" fontId="144" fillId="0" borderId="0"/>
    <xf numFmtId="231" fontId="115" fillId="0" borderId="0" applyFont="0" applyFill="0" applyBorder="0" applyProtection="0">
      <alignment horizontal="right"/>
    </xf>
    <xf numFmtId="232" fontId="140" fillId="0" borderId="0" applyFont="0" applyFill="0" applyBorder="0" applyAlignment="0" applyProtection="0"/>
    <xf numFmtId="232" fontId="140" fillId="0" borderId="0" applyFont="0" applyFill="0" applyBorder="0" applyAlignment="0" applyProtection="0"/>
    <xf numFmtId="233" fontId="103" fillId="68" borderId="10" applyFont="0" applyFill="0" applyBorder="0" applyAlignment="0" applyProtection="0"/>
    <xf numFmtId="234" fontId="111" fillId="0" borderId="6" applyFont="0" applyFill="0" applyBorder="0" applyAlignment="0" applyProtection="0"/>
    <xf numFmtId="183" fontId="15" fillId="0" borderId="0" applyFont="0" applyFill="0" applyBorder="0" applyAlignment="0" applyProtection="0"/>
    <xf numFmtId="235" fontId="131" fillId="0" borderId="0" applyFont="0" applyFill="0" applyBorder="0" applyAlignment="0" applyProtection="0"/>
    <xf numFmtId="0" fontId="131" fillId="0" borderId="0" applyFont="0" applyFill="0" applyBorder="0" applyAlignment="0" applyProtection="0"/>
    <xf numFmtId="14" fontId="23" fillId="0" borderId="0" applyFill="0" applyBorder="0" applyAlignment="0"/>
    <xf numFmtId="0" fontId="15" fillId="0" borderId="0">
      <alignment horizontal="left" vertical="top"/>
    </xf>
    <xf numFmtId="42" fontId="145" fillId="0" borderId="0"/>
    <xf numFmtId="0" fontId="140" fillId="0" borderId="0"/>
    <xf numFmtId="41" fontId="15" fillId="0" borderId="0" applyFont="0" applyFill="0" applyBorder="0" applyAlignment="0" applyProtection="0"/>
    <xf numFmtId="43" fontId="15" fillId="0" borderId="0" applyFont="0" applyFill="0" applyBorder="0" applyAlignment="0" applyProtection="0"/>
    <xf numFmtId="0" fontId="146" fillId="0" borderId="0">
      <protection locked="0"/>
    </xf>
    <xf numFmtId="0" fontId="15" fillId="0" borderId="0"/>
    <xf numFmtId="42" fontId="108" fillId="0" borderId="0"/>
    <xf numFmtId="167" fontId="15" fillId="0" borderId="116" applyNumberFormat="0" applyFont="0" applyFill="0" applyAlignment="0" applyProtection="0"/>
    <xf numFmtId="167" fontId="15" fillId="0" borderId="116" applyNumberFormat="0" applyFont="0" applyFill="0" applyAlignment="0" applyProtection="0"/>
    <xf numFmtId="167" fontId="15" fillId="0" borderId="116" applyNumberFormat="0" applyFont="0" applyFill="0" applyAlignment="0" applyProtection="0"/>
    <xf numFmtId="42" fontId="147" fillId="0" borderId="0" applyFill="0" applyBorder="0" applyAlignment="0" applyProtection="0"/>
    <xf numFmtId="1" fontId="115" fillId="0" borderId="0"/>
    <xf numFmtId="181" fontId="148" fillId="0" borderId="0">
      <protection locked="0"/>
    </xf>
    <xf numFmtId="181" fontId="148" fillId="0" borderId="0">
      <protection locked="0"/>
    </xf>
    <xf numFmtId="211" fontId="108" fillId="0" borderId="0" applyFill="0" applyBorder="0" applyAlignment="0"/>
    <xf numFmtId="212" fontId="108" fillId="0" borderId="0" applyFill="0" applyBorder="0" applyAlignment="0"/>
    <xf numFmtId="211" fontId="108" fillId="0" borderId="0" applyFill="0" applyBorder="0" applyAlignment="0"/>
    <xf numFmtId="213" fontId="15" fillId="0" borderId="0" applyFill="0" applyBorder="0" applyAlignment="0"/>
    <xf numFmtId="212" fontId="108" fillId="0" borderId="0" applyFill="0" applyBorder="0" applyAlignment="0"/>
    <xf numFmtId="236" fontId="107" fillId="0" borderId="0" applyFon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96" fillId="0" borderId="0" applyNumberFormat="0" applyFill="0" applyBorder="0" applyAlignment="0" applyProtection="0"/>
    <xf numFmtId="237" fontId="127" fillId="71" borderId="12">
      <alignment horizontal="left"/>
    </xf>
    <xf numFmtId="1" fontId="150" fillId="72" borderId="104" applyNumberFormat="0" applyBorder="0" applyAlignment="0">
      <alignment horizontal="centerContinuous" vertical="center"/>
      <protection locked="0"/>
    </xf>
    <xf numFmtId="238" fontId="15" fillId="0" borderId="0">
      <protection locked="0"/>
    </xf>
    <xf numFmtId="215" fontId="15" fillId="0" borderId="0">
      <protection locked="0"/>
    </xf>
    <xf numFmtId="2" fontId="136" fillId="0" borderId="0" applyFont="0" applyFill="0" applyBorder="0" applyAlignment="0" applyProtection="0"/>
    <xf numFmtId="0" fontId="151" fillId="0" borderId="0" applyFill="0" applyBorder="0" applyProtection="0">
      <alignment horizontal="left"/>
    </xf>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87" fillId="32" borderId="0" applyNumberFormat="0" applyBorder="0" applyAlignment="0" applyProtection="0"/>
    <xf numFmtId="38" fontId="140" fillId="73" borderId="0" applyNumberFormat="0" applyBorder="0" applyAlignment="0" applyProtection="0"/>
    <xf numFmtId="0" fontId="153" fillId="0" borderId="0" applyNumberFormat="0">
      <alignment horizontal="right"/>
    </xf>
    <xf numFmtId="0" fontId="15" fillId="0" borderId="0"/>
    <xf numFmtId="0" fontId="15" fillId="0" borderId="0"/>
    <xf numFmtId="0" fontId="15" fillId="0" borderId="0"/>
    <xf numFmtId="0" fontId="15" fillId="0" borderId="0"/>
    <xf numFmtId="178" fontId="15" fillId="74" borderId="37" applyNumberFormat="0" applyFont="0" applyBorder="0" applyAlignment="0" applyProtection="0"/>
    <xf numFmtId="186" fontId="15" fillId="0" borderId="0" applyFont="0" applyFill="0" applyBorder="0" applyAlignment="0" applyProtection="0">
      <alignment horizontal="right"/>
    </xf>
    <xf numFmtId="182" fontId="154" fillId="74" borderId="0" applyNumberFormat="0" applyFont="0" applyAlignment="0"/>
    <xf numFmtId="0" fontId="155" fillId="0" borderId="0" applyProtection="0">
      <alignment horizontal="right"/>
    </xf>
    <xf numFmtId="0" fontId="57" fillId="0" borderId="117" applyNumberFormat="0" applyAlignment="0" applyProtection="0">
      <alignment horizontal="left" vertical="center"/>
    </xf>
    <xf numFmtId="0" fontId="57" fillId="0" borderId="35">
      <alignment horizontal="left" vertical="center"/>
    </xf>
    <xf numFmtId="49" fontId="156" fillId="0" borderId="0">
      <alignment horizontal="centerContinuous"/>
    </xf>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84" fillId="0" borderId="94" applyNumberFormat="0" applyFill="0" applyAlignment="0" applyProtection="0"/>
    <xf numFmtId="0" fontId="157" fillId="0" borderId="0" applyNumberFormat="0" applyFill="0" applyBorder="0" applyAlignment="0" applyProtection="0"/>
    <xf numFmtId="0" fontId="158" fillId="0" borderId="0" applyProtection="0">
      <alignment horizontal="left"/>
    </xf>
    <xf numFmtId="0" fontId="158" fillId="0" borderId="0" applyProtection="0">
      <alignment horizontal="left"/>
    </xf>
    <xf numFmtId="0" fontId="158" fillId="0" borderId="0" applyProtection="0">
      <alignment horizontal="left"/>
    </xf>
    <xf numFmtId="0" fontId="158" fillId="0" borderId="0" applyProtection="0">
      <alignment horizontal="left"/>
    </xf>
    <xf numFmtId="0" fontId="85" fillId="0" borderId="95" applyNumberFormat="0" applyFill="0" applyAlignment="0" applyProtection="0"/>
    <xf numFmtId="0" fontId="158"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60" fillId="0" borderId="96" applyNumberFormat="0" applyFill="0" applyAlignment="0" applyProtection="0"/>
    <xf numFmtId="0" fontId="86" fillId="0" borderId="96" applyNumberFormat="0" applyFill="0" applyAlignment="0" applyProtection="0"/>
    <xf numFmtId="0" fontId="159" fillId="0" borderId="0" applyProtection="0">
      <alignment horizontal="left"/>
    </xf>
    <xf numFmtId="242" fontId="218" fillId="88" borderId="127" applyNumberFormat="0" applyBorder="0" applyAlignment="0" applyProtection="0">
      <alignment vertical="center"/>
    </xf>
    <xf numFmtId="0" fontId="86" fillId="0" borderId="0" applyNumberFormat="0" applyFill="0" applyBorder="0" applyAlignment="0" applyProtection="0"/>
    <xf numFmtId="0" fontId="161" fillId="0" borderId="0"/>
    <xf numFmtId="0" fontId="119" fillId="0" borderId="0"/>
    <xf numFmtId="239" fontId="113" fillId="0" borderId="0">
      <alignment horizontal="centerContinuous"/>
    </xf>
    <xf numFmtId="0" fontId="162" fillId="0" borderId="118" applyNumberFormat="0" applyFill="0" applyBorder="0" applyAlignment="0" applyProtection="0">
      <alignment horizontal="left"/>
    </xf>
    <xf numFmtId="239" fontId="113" fillId="0" borderId="119">
      <alignment horizontal="center"/>
    </xf>
    <xf numFmtId="0" fontId="15" fillId="0" borderId="0" applyNumberFormat="0" applyFill="0" applyBorder="0" applyProtection="0">
      <alignment wrapText="1"/>
    </xf>
    <xf numFmtId="0" fontId="15" fillId="0" borderId="0" applyNumberFormat="0" applyFill="0" applyBorder="0" applyProtection="0">
      <alignment horizontal="justify" vertical="top" wrapText="1"/>
    </xf>
    <xf numFmtId="0" fontId="163" fillId="0" borderId="43">
      <alignment horizontal="left" vertical="center"/>
    </xf>
    <xf numFmtId="0" fontId="163" fillId="75" borderId="0">
      <alignment horizontal="centerContinuous" wrapText="1"/>
    </xf>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45" fillId="0" borderId="0" applyNumberFormat="0" applyFill="0" applyBorder="0" applyAlignment="0" applyProtection="0"/>
    <xf numFmtId="0" fontId="165" fillId="0" borderId="0" applyNumberFormat="0" applyFill="0" applyBorder="0" applyAlignment="0" applyProtection="0">
      <alignment vertical="top"/>
      <protection locked="0"/>
    </xf>
    <xf numFmtId="0" fontId="167" fillId="0" borderId="0" applyNumberFormat="0" applyFill="0" applyBorder="0" applyAlignment="0" applyProtection="0"/>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4" fillId="0" borderId="0" applyNumberFormat="0" applyFill="0" applyBorder="0" applyAlignment="0" applyProtection="0">
      <alignment vertical="top"/>
      <protection locked="0"/>
    </xf>
    <xf numFmtId="240" fontId="165" fillId="0" borderId="0" applyNumberFormat="0" applyFill="0" applyBorder="0" applyAlignment="0" applyProtection="0">
      <alignment vertical="top"/>
      <protection locked="0"/>
    </xf>
    <xf numFmtId="0" fontId="15" fillId="0" borderId="0" applyNumberFormat="0" applyFill="0" applyBorder="0" applyAlignment="0" applyProtection="0"/>
    <xf numFmtId="0" fontId="15" fillId="0" borderId="0">
      <alignment horizontal="right"/>
    </xf>
    <xf numFmtId="10" fontId="140" fillId="68" borderId="37" applyNumberFormat="0" applyBorder="0" applyAlignment="0" applyProtection="0"/>
    <xf numFmtId="0" fontId="29" fillId="8" borderId="108" applyNumberFormat="0" applyAlignment="0" applyProtection="0"/>
    <xf numFmtId="0" fontId="29" fillId="8" borderId="108"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90" fillId="35" borderId="97" applyNumberFormat="0" applyAlignment="0" applyProtection="0"/>
    <xf numFmtId="241" fontId="127" fillId="0" borderId="0" applyNumberFormat="0" applyFill="0" applyBorder="0" applyAlignment="0" applyProtection="0"/>
    <xf numFmtId="0" fontId="15" fillId="0" borderId="0" applyNumberFormat="0" applyFill="0" applyBorder="0" applyAlignment="0">
      <protection locked="0"/>
    </xf>
    <xf numFmtId="0" fontId="169" fillId="68" borderId="0" applyNumberFormat="0" applyFont="0" applyBorder="0" applyAlignment="0">
      <alignment horizontal="right"/>
      <protection locked="0"/>
    </xf>
    <xf numFmtId="0" fontId="170" fillId="23" borderId="0" applyNumberFormat="0" applyFont="0" applyBorder="0" applyAlignment="0">
      <alignment horizontal="right" vertical="top"/>
      <protection locked="0"/>
    </xf>
    <xf numFmtId="242" fontId="15" fillId="68" borderId="107" applyNumberFormat="0" applyFont="0" applyBorder="0" applyAlignment="0">
      <alignment horizontal="right" vertical="center"/>
      <protection locked="0"/>
    </xf>
    <xf numFmtId="0" fontId="170" fillId="23" borderId="0" applyNumberFormat="0" applyFont="0" applyBorder="0" applyAlignment="0">
      <alignment horizontal="right" vertical="top"/>
      <protection locked="0"/>
    </xf>
    <xf numFmtId="0" fontId="127" fillId="0" borderId="0" applyFill="0" applyBorder="0">
      <alignment horizontal="right"/>
      <protection locked="0"/>
    </xf>
    <xf numFmtId="243" fontId="171" fillId="0" borderId="120" applyFont="0" applyFill="0" applyBorder="0" applyAlignment="0" applyProtection="0"/>
    <xf numFmtId="244" fontId="15" fillId="0" borderId="0" applyFill="0" applyBorder="0">
      <alignment horizontal="right"/>
      <protection locked="0"/>
    </xf>
    <xf numFmtId="0" fontId="172" fillId="0" borderId="0" applyFill="0" applyBorder="0"/>
    <xf numFmtId="0" fontId="173" fillId="76" borderId="121">
      <alignment horizontal="left" vertical="center" wrapText="1"/>
    </xf>
    <xf numFmtId="0" fontId="110" fillId="0" borderId="0" applyNumberFormat="0" applyFill="0" applyBorder="0" applyProtection="0">
      <alignment horizontal="left" vertical="center"/>
    </xf>
    <xf numFmtId="0" fontId="17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08" fillId="77" borderId="0" applyNumberFormat="0" applyFont="0" applyBorder="0" applyProtection="0"/>
    <xf numFmtId="2" fontId="175" fillId="0" borderId="6"/>
    <xf numFmtId="211" fontId="108" fillId="0" borderId="0" applyFill="0" applyBorder="0" applyAlignment="0"/>
    <xf numFmtId="212" fontId="108" fillId="0" borderId="0" applyFill="0" applyBorder="0" applyAlignment="0"/>
    <xf numFmtId="211" fontId="108" fillId="0" borderId="0" applyFill="0" applyBorder="0" applyAlignment="0"/>
    <xf numFmtId="213" fontId="15" fillId="0" borderId="0" applyFill="0" applyBorder="0" applyAlignment="0"/>
    <xf numFmtId="212" fontId="108" fillId="0" borderId="0" applyFill="0" applyBorder="0" applyAlignment="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93" fillId="0" borderId="99" applyNumberFormat="0" applyFill="0" applyAlignment="0" applyProtection="0"/>
    <xf numFmtId="14" fontId="111" fillId="0" borderId="6" applyFont="0" applyFill="0" applyBorder="0" applyAlignment="0" applyProtection="0"/>
    <xf numFmtId="3" fontId="15" fillId="0" borderId="0"/>
    <xf numFmtId="1" fontId="177" fillId="0" borderId="0"/>
    <xf numFmtId="245" fontId="178" fillId="78" borderId="0" applyBorder="0" applyAlignment="0">
      <alignment horizontal="right"/>
    </xf>
    <xf numFmtId="41" fontId="15" fillId="0" borderId="0" applyFont="0" applyFill="0" applyBorder="0" applyAlignment="0" applyProtection="0"/>
    <xf numFmtId="43"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246" fontId="15" fillId="0" borderId="0" applyFont="0" applyFill="0" applyBorder="0" applyAlignment="0" applyProtection="0"/>
    <xf numFmtId="247" fontId="8" fillId="0" borderId="0" applyFont="0" applyFill="0" applyBorder="0" applyAlignment="0" applyProtection="0"/>
    <xf numFmtId="248" fontId="15" fillId="0" borderId="0" applyFont="0" applyFill="0" applyBorder="0" applyAlignment="0" applyProtection="0"/>
    <xf numFmtId="14" fontId="104" fillId="0" borderId="0" applyFont="0" applyFill="0" applyBorder="0" applyAlignment="0" applyProtection="0"/>
    <xf numFmtId="3" fontId="110" fillId="0" borderId="0"/>
    <xf numFmtId="3" fontId="110" fillId="0" borderId="0"/>
    <xf numFmtId="0" fontId="15" fillId="0" borderId="0" applyFont="0" applyFill="0" applyBorder="0" applyAlignment="0" applyProtection="0"/>
    <xf numFmtId="0" fontId="15" fillId="0" borderId="0" applyFont="0" applyFill="0" applyBorder="0" applyAlignment="0" applyProtection="0"/>
    <xf numFmtId="249" fontId="15" fillId="0" borderId="0" applyFont="0" applyFill="0" applyBorder="0" applyAlignment="0" applyProtection="0"/>
    <xf numFmtId="250" fontId="8" fillId="0" borderId="0" applyFont="0" applyFill="0" applyBorder="0" applyAlignment="0" applyProtection="0"/>
    <xf numFmtId="251" fontId="15" fillId="0" borderId="0" applyFont="0" applyFill="0" applyBorder="0" applyAlignment="0" applyProtection="0"/>
    <xf numFmtId="252" fontId="15" fillId="0" borderId="0">
      <protection locked="0"/>
    </xf>
    <xf numFmtId="234" fontId="140" fillId="68" borderId="0">
      <alignment horizontal="center"/>
    </xf>
    <xf numFmtId="253" fontId="131" fillId="0" borderId="0" applyFont="0" applyFill="0" applyBorder="0" applyProtection="0">
      <alignment horizontal="right"/>
    </xf>
    <xf numFmtId="254" fontId="15" fillId="0" borderId="0" applyFont="0" applyFill="0" applyBorder="0" applyAlignment="0" applyProtection="0"/>
    <xf numFmtId="176" fontId="15" fillId="0" borderId="0" applyFont="0" applyFill="0" applyBorder="0" applyAlignment="0" applyProtection="0"/>
    <xf numFmtId="0" fontId="130" fillId="0" borderId="0" applyFont="0" applyFill="0" applyBorder="0" applyProtection="0">
      <alignment horizontal="right"/>
    </xf>
    <xf numFmtId="0" fontId="130" fillId="0" borderId="0" applyFont="0" applyFill="0" applyBorder="0" applyProtection="0">
      <alignment horizontal="right"/>
    </xf>
    <xf numFmtId="0" fontId="130" fillId="0" borderId="0" applyFont="0" applyFill="0" applyBorder="0" applyProtection="0">
      <alignment horizontal="right"/>
    </xf>
    <xf numFmtId="0" fontId="15" fillId="0" borderId="0" applyFont="0" applyFill="0" applyBorder="0" applyProtection="0">
      <alignment horizontal="right"/>
    </xf>
    <xf numFmtId="167" fontId="15" fillId="0" borderId="0" applyFont="0" applyFill="0" applyBorder="0" applyProtection="0">
      <alignment horizontal="right"/>
    </xf>
    <xf numFmtId="0" fontId="15" fillId="0" borderId="106" applyBorder="0" applyAlignment="0" applyProtection="0">
      <alignment horizontal="center"/>
    </xf>
    <xf numFmtId="242" fontId="218" fillId="88" borderId="127" applyNumberFormat="0" applyBorder="0" applyAlignment="0" applyProtection="0">
      <alignment vertical="center"/>
    </xf>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89" fillId="34" borderId="0" applyNumberFormat="0" applyBorder="0" applyAlignment="0" applyProtection="0"/>
    <xf numFmtId="0" fontId="123" fillId="0" borderId="0"/>
    <xf numFmtId="242" fontId="114" fillId="0" borderId="0" applyNumberFormat="0" applyFont="0" applyFill="0" applyBorder="0" applyAlignment="0" applyProtection="0">
      <alignment vertical="center"/>
    </xf>
    <xf numFmtId="37" fontId="180" fillId="0" borderId="0"/>
    <xf numFmtId="0" fontId="181" fillId="0" borderId="0"/>
    <xf numFmtId="0" fontId="44" fillId="79" borderId="0" applyNumberFormat="0" applyBorder="0" applyAlignment="0">
      <alignment horizontal="right"/>
      <protection hidden="1"/>
    </xf>
    <xf numFmtId="242" fontId="182" fillId="0" borderId="0" applyNumberFormat="0" applyFill="0" applyBorder="0" applyAlignment="0" applyProtection="0">
      <alignment vertical="center"/>
    </xf>
    <xf numFmtId="1" fontId="110" fillId="0" borderId="0"/>
    <xf numFmtId="255" fontId="140" fillId="0" borderId="0" applyFont="0" applyFill="0" applyBorder="0" applyAlignment="0" applyProtection="0">
      <alignment horizontal="right"/>
    </xf>
    <xf numFmtId="256" fontId="183" fillId="0" borderId="0"/>
    <xf numFmtId="37" fontId="103" fillId="80" borderId="0" applyFont="0" applyFill="0" applyBorder="0" applyAlignment="0" applyProtection="0"/>
    <xf numFmtId="181" fontId="15" fillId="0" borderId="0" applyFont="0" applyFill="0" applyBorder="0" applyAlignment="0"/>
    <xf numFmtId="257" fontId="140" fillId="0" borderId="0" applyFont="0" applyFill="0" applyBorder="0" applyAlignment="0"/>
    <xf numFmtId="258" fontId="140" fillId="0" borderId="0" applyFont="0" applyFill="0" applyBorder="0" applyAlignment="0"/>
    <xf numFmtId="257" fontId="140" fillId="0" borderId="0" applyFont="0" applyFill="0" applyBorder="0" applyAlignment="0"/>
    <xf numFmtId="0" fontId="18" fillId="0" borderId="0"/>
    <xf numFmtId="0" fontId="15" fillId="0" borderId="0"/>
    <xf numFmtId="0" fontId="15" fillId="0" borderId="0"/>
    <xf numFmtId="0" fontId="15" fillId="0" borderId="0"/>
    <xf numFmtId="0" fontId="15" fillId="0" borderId="0"/>
    <xf numFmtId="0" fontId="127" fillId="0" borderId="0"/>
    <xf numFmtId="0" fontId="8" fillId="0" borderId="0"/>
    <xf numFmtId="0" fontId="58" fillId="0" borderId="0"/>
    <xf numFmtId="0" fontId="8" fillId="0" borderId="0"/>
    <xf numFmtId="0" fontId="15" fillId="0" borderId="0"/>
    <xf numFmtId="0" fontId="8" fillId="0" borderId="0"/>
    <xf numFmtId="0" fontId="8" fillId="0" borderId="0"/>
    <xf numFmtId="0" fontId="8" fillId="0" borderId="0"/>
    <xf numFmtId="0" fontId="127" fillId="0" borderId="0"/>
    <xf numFmtId="0" fontId="15" fillId="0" borderId="0"/>
    <xf numFmtId="0" fontId="127" fillId="0" borderId="0"/>
    <xf numFmtId="0" fontId="8" fillId="0" borderId="0"/>
    <xf numFmtId="0" fontId="8" fillId="0" borderId="0"/>
    <xf numFmtId="0" fontId="8" fillId="0" borderId="0"/>
    <xf numFmtId="0" fontId="8" fillId="0" borderId="0"/>
    <xf numFmtId="0" fontId="127" fillId="0" borderId="0"/>
    <xf numFmtId="0" fontId="23" fillId="0" borderId="0">
      <alignment vertical="top"/>
    </xf>
    <xf numFmtId="0" fontId="23" fillId="0" borderId="0">
      <alignment vertical="top"/>
    </xf>
    <xf numFmtId="0" fontId="127" fillId="0" borderId="0"/>
    <xf numFmtId="0" fontId="15" fillId="0" borderId="0"/>
    <xf numFmtId="0" fontId="15" fillId="0" borderId="0"/>
    <xf numFmtId="0" fontId="127" fillId="0" borderId="0"/>
    <xf numFmtId="0" fontId="15" fillId="0" borderId="0"/>
    <xf numFmtId="0" fontId="15" fillId="0" borderId="0"/>
    <xf numFmtId="0" fontId="15" fillId="0" borderId="0"/>
    <xf numFmtId="0" fontId="15" fillId="0" borderId="0"/>
    <xf numFmtId="0" fontId="127" fillId="0" borderId="0"/>
    <xf numFmtId="0" fontId="15" fillId="0" borderId="0"/>
    <xf numFmtId="0" fontId="15" fillId="0" borderId="0"/>
    <xf numFmtId="0" fontId="127" fillId="0" borderId="0"/>
    <xf numFmtId="0" fontId="8" fillId="0" borderId="0"/>
    <xf numFmtId="0" fontId="127" fillId="0" borderId="0"/>
    <xf numFmtId="0" fontId="127" fillId="0" borderId="0"/>
    <xf numFmtId="259" fontId="15" fillId="0" borderId="0"/>
    <xf numFmtId="255" fontId="140" fillId="0" borderId="0" applyFont="0" applyFill="0" applyBorder="0" applyAlignment="0" applyProtection="0">
      <alignment horizontal="right"/>
    </xf>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5" fillId="64" borderId="108" applyNumberFormat="0">
      <alignment horizontal="left" vertical="center"/>
    </xf>
    <xf numFmtId="0" fontId="127" fillId="0" borderId="0"/>
    <xf numFmtId="0" fontId="40" fillId="0" borderId="0"/>
    <xf numFmtId="0" fontId="15" fillId="0" borderId="0"/>
    <xf numFmtId="0" fontId="15" fillId="0" borderId="0"/>
    <xf numFmtId="0" fontId="40" fillId="0" borderId="0"/>
    <xf numFmtId="0" fontId="127" fillId="0" borderId="0"/>
    <xf numFmtId="0" fontId="15" fillId="0" borderId="0"/>
    <xf numFmtId="0" fontId="15" fillId="0" borderId="0"/>
    <xf numFmtId="0" fontId="127" fillId="0" borderId="0"/>
    <xf numFmtId="0" fontId="127" fillId="0" borderId="0"/>
    <xf numFmtId="240" fontId="15" fillId="0" borderId="0"/>
    <xf numFmtId="0" fontId="40"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18" fillId="0" borderId="0"/>
    <xf numFmtId="240" fontId="15" fillId="0" borderId="0"/>
    <xf numFmtId="0" fontId="15" fillId="0" borderId="0"/>
    <xf numFmtId="0" fontId="127"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5" fillId="0" borderId="0"/>
    <xf numFmtId="0" fontId="15" fillId="0" borderId="0"/>
    <xf numFmtId="0" fontId="15" fillId="0" borderId="0"/>
    <xf numFmtId="240" fontId="15" fillId="0" borderId="0"/>
    <xf numFmtId="0" fontId="15" fillId="0" borderId="0"/>
    <xf numFmtId="0" fontId="1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153" fillId="0" borderId="0"/>
    <xf numFmtId="240" fontId="15" fillId="0" borderId="0"/>
    <xf numFmtId="0" fontId="127"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0" fontId="127" fillId="0" borderId="0"/>
    <xf numFmtId="0" fontId="127" fillId="0" borderId="0"/>
    <xf numFmtId="0" fontId="127" fillId="0" borderId="0"/>
    <xf numFmtId="0" fontId="127"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5" fillId="63" borderId="108" applyNumberFormat="0">
      <alignment horizontal="centerContinuous" vertical="center" wrapText="1"/>
    </xf>
    <xf numFmtId="255" fontId="140" fillId="0" borderId="0" applyFont="0" applyFill="0" applyBorder="0" applyAlignment="0" applyProtection="0">
      <alignment horizontal="right"/>
    </xf>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153" fillId="0" borderId="0"/>
    <xf numFmtId="0" fontId="15" fillId="0" borderId="0"/>
    <xf numFmtId="0" fontId="134" fillId="0" borderId="0"/>
    <xf numFmtId="0" fontId="134" fillId="0" borderId="0"/>
    <xf numFmtId="0" fontId="127" fillId="0" borderId="0"/>
    <xf numFmtId="0" fontId="127"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127" fillId="0" borderId="0"/>
    <xf numFmtId="0" fontId="8" fillId="0" borderId="0"/>
    <xf numFmtId="0" fontId="8" fillId="0" borderId="0"/>
    <xf numFmtId="0" fontId="8" fillId="0" borderId="0"/>
    <xf numFmtId="0" fontId="127" fillId="0" borderId="0"/>
    <xf numFmtId="0" fontId="127" fillId="0" borderId="0"/>
    <xf numFmtId="0" fontId="127" fillId="0" borderId="0"/>
    <xf numFmtId="0" fontId="127" fillId="0" borderId="0"/>
    <xf numFmtId="0" fontId="127" fillId="0" borderId="0"/>
    <xf numFmtId="0" fontId="118" fillId="0" borderId="0"/>
    <xf numFmtId="0" fontId="127" fillId="0" borderId="0"/>
    <xf numFmtId="0" fontId="134" fillId="0" borderId="0"/>
    <xf numFmtId="0" fontId="134" fillId="0" borderId="0"/>
    <xf numFmtId="0" fontId="127" fillId="0" borderId="0"/>
    <xf numFmtId="0" fontId="1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4" fillId="0" borderId="0"/>
    <xf numFmtId="0" fontId="15" fillId="0" borderId="0"/>
    <xf numFmtId="0" fontId="127" fillId="0" borderId="0"/>
    <xf numFmtId="0" fontId="15" fillId="0" borderId="0"/>
    <xf numFmtId="0" fontId="134" fillId="0" borderId="0"/>
    <xf numFmtId="0" fontId="15" fillId="0" borderId="0"/>
    <xf numFmtId="0" fontId="15" fillId="0" borderId="0"/>
    <xf numFmtId="0" fontId="134" fillId="0" borderId="0"/>
    <xf numFmtId="0" fontId="15" fillId="0" borderId="0"/>
    <xf numFmtId="0" fontId="15" fillId="0" borderId="0"/>
    <xf numFmtId="0" fontId="15" fillId="0" borderId="0"/>
    <xf numFmtId="0" fontId="15" fillId="0" borderId="0"/>
    <xf numFmtId="0" fontId="15" fillId="0" borderId="0"/>
    <xf numFmtId="0" fontId="134" fillId="0" borderId="0"/>
    <xf numFmtId="0" fontId="153" fillId="0" borderId="0"/>
    <xf numFmtId="0" fontId="127" fillId="0" borderId="0"/>
    <xf numFmtId="0" fontId="134" fillId="0" borderId="0"/>
    <xf numFmtId="0" fontId="15" fillId="0" borderId="0"/>
    <xf numFmtId="0" fontId="15" fillId="0" borderId="0"/>
    <xf numFmtId="0" fontId="118" fillId="0" borderId="0"/>
    <xf numFmtId="0" fontId="127" fillId="0" borderId="0"/>
    <xf numFmtId="0" fontId="127" fillId="0" borderId="0"/>
    <xf numFmtId="0" fontId="127" fillId="0" borderId="0"/>
    <xf numFmtId="0" fontId="127"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0" fontId="127" fillId="0" borderId="0"/>
    <xf numFmtId="240" fontId="15" fillId="0" borderId="0"/>
    <xf numFmtId="0" fontId="127"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0" fontId="127" fillId="0" borderId="0"/>
    <xf numFmtId="0" fontId="127" fillId="0" borderId="0"/>
    <xf numFmtId="242" fontId="218" fillId="88" borderId="127" applyNumberFormat="0" applyBorder="0" applyAlignment="0" applyProtection="0">
      <alignment vertical="center"/>
    </xf>
    <xf numFmtId="255" fontId="140" fillId="0" borderId="0" applyFont="0" applyFill="0" applyBorder="0" applyAlignment="0" applyProtection="0">
      <alignment horizontal="right"/>
    </xf>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101" fillId="0" borderId="0"/>
    <xf numFmtId="0" fontId="101" fillId="0" borderId="0"/>
    <xf numFmtId="0" fontId="127" fillId="0" borderId="0"/>
    <xf numFmtId="240" fontId="15" fillId="0" borderId="0"/>
    <xf numFmtId="0" fontId="118"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35" fillId="0" borderId="0"/>
    <xf numFmtId="0" fontId="15" fillId="0" borderId="0"/>
    <xf numFmtId="0" fontId="15" fillId="0" borderId="0"/>
    <xf numFmtId="0" fontId="15" fillId="0" borderId="0"/>
    <xf numFmtId="0" fontId="15" fillId="0" borderId="0"/>
    <xf numFmtId="240" fontId="15" fillId="0" borderId="0"/>
    <xf numFmtId="0" fontId="134" fillId="0" borderId="0"/>
    <xf numFmtId="0" fontId="8" fillId="0" borderId="0"/>
    <xf numFmtId="0" fontId="134" fillId="0" borderId="0"/>
    <xf numFmtId="0" fontId="127" fillId="0" borderId="0"/>
    <xf numFmtId="240" fontId="15"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0" fontId="8" fillId="0" borderId="0"/>
    <xf numFmtId="240" fontId="15" fillId="0" borderId="0"/>
    <xf numFmtId="0" fontId="127" fillId="0" borderId="0"/>
    <xf numFmtId="240" fontId="15" fillId="0" borderId="0"/>
    <xf numFmtId="0" fontId="15" fillId="0" borderId="0"/>
    <xf numFmtId="0" fontId="15" fillId="0" borderId="0"/>
    <xf numFmtId="0" fontId="15" fillId="0" borderId="0"/>
    <xf numFmtId="0" fontId="15" fillId="0" borderId="0"/>
    <xf numFmtId="0" fontId="15" fillId="0" borderId="0"/>
    <xf numFmtId="240" fontId="15" fillId="0" borderId="0"/>
    <xf numFmtId="0" fontId="15" fillId="0" borderId="0"/>
    <xf numFmtId="0" fontId="127" fillId="0" borderId="0"/>
    <xf numFmtId="0" fontId="15" fillId="0" borderId="0"/>
    <xf numFmtId="240" fontId="15" fillId="0" borderId="0"/>
    <xf numFmtId="0" fontId="15" fillId="0" borderId="0"/>
    <xf numFmtId="240" fontId="15" fillId="0" borderId="0"/>
    <xf numFmtId="0" fontId="15" fillId="0" borderId="0"/>
    <xf numFmtId="240" fontId="15" fillId="0" borderId="0"/>
    <xf numFmtId="0" fontId="8"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5" fillId="0" borderId="0"/>
    <xf numFmtId="240" fontId="15" fillId="0" borderId="0"/>
    <xf numFmtId="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08"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1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255" fontId="140" fillId="0" borderId="0" applyFont="0" applyFill="0" applyBorder="0" applyAlignment="0" applyProtection="0">
      <alignment horizontal="right"/>
    </xf>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0" fontId="40" fillId="0" borderId="0"/>
    <xf numFmtId="0" fontId="15" fillId="0" borderId="0">
      <alignment wrapText="1"/>
    </xf>
    <xf numFmtId="0" fontId="15" fillId="0" borderId="0">
      <alignment wrapText="1"/>
    </xf>
    <xf numFmtId="0" fontId="118"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5" fillId="0" borderId="0"/>
    <xf numFmtId="240" fontId="15" fillId="0" borderId="0"/>
    <xf numFmtId="0" fontId="8" fillId="0" borderId="0"/>
    <xf numFmtId="0" fontId="15" fillId="0" borderId="0"/>
    <xf numFmtId="0" fontId="8" fillId="0" borderId="0"/>
    <xf numFmtId="0" fontId="127" fillId="0" borderId="0"/>
    <xf numFmtId="240" fontId="15" fillId="0" borderId="0"/>
    <xf numFmtId="0" fontId="127" fillId="0" borderId="0"/>
    <xf numFmtId="240" fontId="15" fillId="0" borderId="0"/>
    <xf numFmtId="0" fontId="15" fillId="0" borderId="0"/>
    <xf numFmtId="0" fontId="8" fillId="0" borderId="0"/>
    <xf numFmtId="0" fontId="8" fillId="0" borderId="0"/>
    <xf numFmtId="0" fontId="8"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5" fillId="0" borderId="0"/>
    <xf numFmtId="240" fontId="15" fillId="0" borderId="0"/>
    <xf numFmtId="0" fontId="15" fillId="0" borderId="0"/>
    <xf numFmtId="240" fontId="15" fillId="0" borderId="0"/>
    <xf numFmtId="0" fontId="15" fillId="0" borderId="0"/>
    <xf numFmtId="240" fontId="15" fillId="0" borderId="0"/>
    <xf numFmtId="0" fontId="15" fillId="0" borderId="0"/>
    <xf numFmtId="240" fontId="15" fillId="0" borderId="0"/>
    <xf numFmtId="0" fontId="15" fillId="0" borderId="0"/>
    <xf numFmtId="240" fontId="15" fillId="0" borderId="0"/>
    <xf numFmtId="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3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255" fontId="140" fillId="0" borderId="0" applyFont="0" applyFill="0" applyBorder="0" applyAlignment="0" applyProtection="0">
      <alignment horizontal="right"/>
    </xf>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0" fontId="15" fillId="0" borderId="0">
      <alignment wrapText="1"/>
    </xf>
    <xf numFmtId="0" fontId="50" fillId="0" borderId="0"/>
    <xf numFmtId="0" fontId="50" fillId="0" borderId="0"/>
    <xf numFmtId="0" fontId="15" fillId="0" borderId="0">
      <alignment wrapText="1"/>
    </xf>
    <xf numFmtId="0" fontId="15" fillId="0" borderId="0">
      <alignment wrapText="1"/>
    </xf>
    <xf numFmtId="0" fontId="15" fillId="0" borderId="0">
      <alignment wrapText="1"/>
    </xf>
    <xf numFmtId="0" fontId="50" fillId="0" borderId="0"/>
    <xf numFmtId="0" fontId="50"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8" fillId="0" borderId="0"/>
    <xf numFmtId="240" fontId="15" fillId="0" borderId="0"/>
    <xf numFmtId="0" fontId="15" fillId="0" borderId="0">
      <alignment wrapText="1"/>
    </xf>
    <xf numFmtId="0" fontId="127" fillId="0" borderId="0"/>
    <xf numFmtId="0" fontId="15" fillId="0" borderId="0">
      <alignment wrapText="1"/>
    </xf>
    <xf numFmtId="0" fontId="127"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5" fillId="0" borderId="0">
      <alignment wrapText="1"/>
    </xf>
    <xf numFmtId="240" fontId="15" fillId="0" borderId="0"/>
    <xf numFmtId="0" fontId="15" fillId="0" borderId="0">
      <alignment wrapText="1"/>
    </xf>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55" fontId="140" fillId="0" borderId="0" applyFont="0" applyFill="0" applyBorder="0" applyAlignment="0" applyProtection="0">
      <alignment horizontal="right"/>
    </xf>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15" fillId="0" borderId="0"/>
    <xf numFmtId="0" fontId="40" fillId="0" borderId="0"/>
    <xf numFmtId="0" fontId="2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15" fillId="0" borderId="0"/>
    <xf numFmtId="0" fontId="15" fillId="0" borderId="0"/>
    <xf numFmtId="0" fontId="15" fillId="0" borderId="0"/>
    <xf numFmtId="0" fontId="15" fillId="0" borderId="0"/>
    <xf numFmtId="0" fontId="23" fillId="0" borderId="0"/>
    <xf numFmtId="0" fontId="23" fillId="0" borderId="0"/>
    <xf numFmtId="240" fontId="15"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134" fillId="0" borderId="0"/>
    <xf numFmtId="0" fontId="15" fillId="0" borderId="0"/>
    <xf numFmtId="255" fontId="140" fillId="0" borderId="0" applyFont="0" applyFill="0" applyBorder="0" applyAlignment="0" applyProtection="0">
      <alignment horizontal="right"/>
    </xf>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8" fillId="0" borderId="0"/>
    <xf numFmtId="0" fontId="127"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8" fillId="0" borderId="0"/>
    <xf numFmtId="0" fontId="8" fillId="0" borderId="0"/>
    <xf numFmtId="0" fontId="8" fillId="0" borderId="0"/>
    <xf numFmtId="0" fontId="127" fillId="0" borderId="0"/>
    <xf numFmtId="0" fontId="8"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127"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8" fillId="0" borderId="0"/>
    <xf numFmtId="0" fontId="8" fillId="0" borderId="0"/>
    <xf numFmtId="0" fontId="8"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8" fillId="0" borderId="0"/>
    <xf numFmtId="0" fontId="15" fillId="0" borderId="0"/>
    <xf numFmtId="0" fontId="8" fillId="0" borderId="0"/>
    <xf numFmtId="0" fontId="8" fillId="0" borderId="0"/>
    <xf numFmtId="0" fontId="8" fillId="0" borderId="0"/>
    <xf numFmtId="0" fontId="127" fillId="0" borderId="0"/>
    <xf numFmtId="0" fontId="184" fillId="0" borderId="0"/>
    <xf numFmtId="0" fontId="15" fillId="0" borderId="0"/>
    <xf numFmtId="0" fontId="185" fillId="0" borderId="0"/>
    <xf numFmtId="260" fontId="140" fillId="0" borderId="0" applyFont="0" applyFill="0" applyBorder="0" applyAlignment="0" applyProtection="0"/>
    <xf numFmtId="0" fontId="18" fillId="24" borderId="122"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18" fillId="24" borderId="122" applyNumberFormat="0" applyFont="0" applyAlignment="0" applyProtection="0"/>
    <xf numFmtId="0" fontId="186" fillId="38" borderId="101" applyNumberFormat="0" applyFont="0" applyAlignment="0" applyProtection="0"/>
    <xf numFmtId="0" fontId="50" fillId="38" borderId="101" applyNumberFormat="0" applyFont="0" applyAlignment="0" applyProtection="0"/>
    <xf numFmtId="0" fontId="8" fillId="38" borderId="101" applyNumberFormat="0" applyFont="0" applyAlignment="0" applyProtection="0"/>
    <xf numFmtId="0" fontId="50" fillId="38" borderId="101" applyNumberFormat="0" applyFont="0" applyAlignment="0" applyProtection="0"/>
    <xf numFmtId="0" fontId="8" fillId="38" borderId="101" applyNumberFormat="0" applyFont="0" applyAlignment="0" applyProtection="0"/>
    <xf numFmtId="0" fontId="186" fillId="38" borderId="101" applyNumberFormat="0" applyFont="0" applyAlignment="0" applyProtection="0"/>
    <xf numFmtId="0" fontId="8"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261" fontId="187" fillId="0" borderId="0" applyBorder="0" applyProtection="0">
      <alignment horizontal="right"/>
    </xf>
    <xf numFmtId="261" fontId="188" fillId="81" borderId="0" applyBorder="0" applyProtection="0">
      <alignment horizontal="right"/>
    </xf>
    <xf numFmtId="261" fontId="189" fillId="0" borderId="35" applyBorder="0"/>
    <xf numFmtId="261" fontId="190" fillId="0" borderId="0" applyBorder="0" applyProtection="0">
      <alignment horizontal="right"/>
    </xf>
    <xf numFmtId="262" fontId="190" fillId="0" borderId="0" applyBorder="0" applyProtection="0">
      <alignment horizontal="right"/>
    </xf>
    <xf numFmtId="262" fontId="191" fillId="81" borderId="0" applyProtection="0">
      <alignment horizontal="right"/>
    </xf>
    <xf numFmtId="37" fontId="109" fillId="0" borderId="0" applyFill="0" applyBorder="0" applyProtection="0">
      <alignment horizontal="right"/>
    </xf>
    <xf numFmtId="192" fontId="103" fillId="0" borderId="0" applyFont="0" applyFill="0" applyBorder="0" applyProtection="0">
      <alignment horizontal="right"/>
    </xf>
    <xf numFmtId="263" fontId="187" fillId="0" borderId="0" applyFill="0" applyBorder="0" applyProtection="0"/>
    <xf numFmtId="0" fontId="122" fillId="68" borderId="0">
      <alignment horizontal="right"/>
    </xf>
    <xf numFmtId="0" fontId="15" fillId="0" borderId="0">
      <alignment horizontal="right"/>
    </xf>
    <xf numFmtId="0" fontId="32" fillId="21" borderId="123" applyNumberFormat="0" applyAlignment="0" applyProtection="0"/>
    <xf numFmtId="0" fontId="32" fillId="21" borderId="123"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91" fillId="36" borderId="98" applyNumberFormat="0" applyAlignment="0" applyProtection="0"/>
    <xf numFmtId="0" fontId="193" fillId="0" borderId="0" applyProtection="0">
      <alignment horizontal="left"/>
    </xf>
    <xf numFmtId="0" fontId="193" fillId="0" borderId="0" applyFill="0" applyBorder="0" applyProtection="0">
      <alignment horizontal="left"/>
    </xf>
    <xf numFmtId="0" fontId="194" fillId="0" borderId="0" applyFill="0" applyBorder="0" applyProtection="0">
      <alignment horizontal="left"/>
    </xf>
    <xf numFmtId="1" fontId="195" fillId="0" borderId="0" applyProtection="0">
      <alignment horizontal="right" vertical="center"/>
    </xf>
    <xf numFmtId="242" fontId="196" fillId="0" borderId="6">
      <alignment vertical="center"/>
    </xf>
    <xf numFmtId="2" fontId="115" fillId="0" borderId="0"/>
    <xf numFmtId="178" fontId="197" fillId="0" borderId="0" applyFill="0" applyBorder="0" applyAlignment="0" applyProtection="0"/>
    <xf numFmtId="169" fontId="15" fillId="0" borderId="0" applyFont="0" applyFill="0" applyBorder="0" applyAlignment="0" applyProtection="0"/>
    <xf numFmtId="264" fontId="108" fillId="0" borderId="0" applyFont="0" applyFill="0" applyBorder="0" applyAlignment="0" applyProtection="0"/>
    <xf numFmtId="265" fontId="198" fillId="68" borderId="37" applyFill="0" applyBorder="0" applyAlignment="0" applyProtection="0">
      <alignment horizontal="right"/>
      <protection locked="0"/>
    </xf>
    <xf numFmtId="266" fontId="198" fillId="73" borderId="0" applyFill="0" applyBorder="0" applyAlignment="0" applyProtection="0">
      <protection hidden="1"/>
    </xf>
    <xf numFmtId="10" fontId="15" fillId="0" borderId="0" applyFont="0" applyFill="0" applyBorder="0" applyAlignment="0" applyProtection="0"/>
    <xf numFmtId="10" fontId="15" fillId="0" borderId="0" applyFont="0" applyFill="0" applyBorder="0" applyAlignment="0" applyProtection="0"/>
    <xf numFmtId="267" fontId="187" fillId="0" borderId="0" applyBorder="0" applyProtection="0">
      <alignment horizontal="right"/>
    </xf>
    <xf numFmtId="267" fontId="188" fillId="81" borderId="0" applyProtection="0">
      <alignment horizontal="right"/>
    </xf>
    <xf numFmtId="267" fontId="190" fillId="0" borderId="0" applyFont="0" applyBorder="0" applyProtection="0">
      <alignment horizontal="right"/>
    </xf>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3"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8" fontId="15" fillId="0" borderId="0" applyFont="0" applyFill="0" applyBorder="0" applyAlignment="0" applyProtection="0"/>
    <xf numFmtId="0" fontId="34" fillId="0" borderId="128" applyNumberFormat="0" applyFill="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3" fillId="0" borderId="0" applyFont="0" applyFill="0" applyBorder="0" applyAlignment="0" applyProtection="0"/>
    <xf numFmtId="9" fontId="15" fillId="0" borderId="0" applyFont="0" applyFill="0" applyBorder="0" applyAlignment="0" applyProtection="0"/>
    <xf numFmtId="9" fontId="23"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3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68" fontId="115" fillId="0" borderId="0" applyFont="0" applyFill="0" applyBorder="0" applyProtection="0">
      <alignment horizontal="right"/>
    </xf>
    <xf numFmtId="9" fontId="15" fillId="0" borderId="0"/>
    <xf numFmtId="269" fontId="15" fillId="0" borderId="0" applyFill="0" applyBorder="0">
      <alignment horizontal="right"/>
      <protection locked="0"/>
    </xf>
    <xf numFmtId="1" fontId="110" fillId="0" borderId="0"/>
    <xf numFmtId="252" fontId="15" fillId="0" borderId="0">
      <protection locked="0"/>
    </xf>
    <xf numFmtId="178" fontId="15" fillId="0" borderId="0" applyFont="0" applyFill="0" applyBorder="0" applyAlignment="0" applyProtection="0"/>
    <xf numFmtId="211" fontId="108" fillId="0" borderId="0" applyFill="0" applyBorder="0" applyAlignment="0"/>
    <xf numFmtId="212" fontId="108" fillId="0" borderId="0" applyFill="0" applyBorder="0" applyAlignment="0"/>
    <xf numFmtId="211" fontId="108" fillId="0" borderId="0" applyFill="0" applyBorder="0" applyAlignment="0"/>
    <xf numFmtId="213" fontId="15" fillId="0" borderId="0" applyFill="0" applyBorder="0" applyAlignment="0"/>
    <xf numFmtId="212" fontId="108" fillId="0" borderId="0" applyFill="0" applyBorder="0" applyAlignment="0"/>
    <xf numFmtId="10" fontId="115" fillId="0" borderId="0"/>
    <xf numFmtId="10" fontId="115" fillId="76" borderId="0"/>
    <xf numFmtId="9" fontId="115" fillId="0" borderId="0" applyFont="0" applyFill="0" applyBorder="0" applyAlignment="0" applyProtection="0"/>
    <xf numFmtId="167" fontId="23" fillId="0" borderId="0"/>
    <xf numFmtId="270" fontId="199" fillId="73" borderId="0" applyBorder="0" applyAlignment="0">
      <protection hidden="1"/>
    </xf>
    <xf numFmtId="1" fontId="199" fillId="73" borderId="0">
      <alignment horizontal="center"/>
    </xf>
    <xf numFmtId="0" fontId="127" fillId="0" borderId="0" applyNumberFormat="0" applyFont="0" applyFill="0" applyBorder="0" applyAlignment="0" applyProtection="0">
      <alignment horizontal="left"/>
    </xf>
    <xf numFmtId="15" fontId="127" fillId="0" borderId="0" applyFont="0" applyFill="0" applyBorder="0" applyAlignment="0" applyProtection="0"/>
    <xf numFmtId="4" fontId="127" fillId="0" borderId="0" applyFont="0" applyFill="0" applyBorder="0" applyAlignment="0" applyProtection="0"/>
    <xf numFmtId="0" fontId="173" fillId="0" borderId="111">
      <alignment horizontal="center"/>
    </xf>
    <xf numFmtId="3" fontId="127" fillId="0" borderId="0" applyFont="0" applyFill="0" applyBorder="0" applyAlignment="0" applyProtection="0"/>
    <xf numFmtId="0" fontId="127" fillId="82" borderId="0" applyNumberFormat="0" applyFont="0" applyBorder="0" applyAlignment="0" applyProtection="0"/>
    <xf numFmtId="0" fontId="127" fillId="0" borderId="0">
      <alignment horizontal="right"/>
      <protection locked="0"/>
    </xf>
    <xf numFmtId="181" fontId="200" fillId="0" borderId="0" applyNumberFormat="0" applyFill="0" applyBorder="0" applyAlignment="0" applyProtection="0">
      <alignment horizontal="left"/>
    </xf>
    <xf numFmtId="0" fontId="201" fillId="71" borderId="0"/>
    <xf numFmtId="0" fontId="110" fillId="0" borderId="0" applyNumberFormat="0" applyFill="0" applyBorder="0" applyProtection="0">
      <alignment horizontal="right" vertical="center"/>
    </xf>
    <xf numFmtId="0" fontId="202" fillId="0" borderId="124">
      <alignment vertical="center"/>
    </xf>
    <xf numFmtId="179" fontId="15" fillId="0" borderId="0" applyFill="0" applyBorder="0">
      <alignment horizontal="right"/>
      <protection hidden="1"/>
    </xf>
    <xf numFmtId="0" fontId="203" fillId="70" borderId="37">
      <alignment horizontal="center" vertical="center" wrapText="1"/>
      <protection hidden="1"/>
    </xf>
    <xf numFmtId="0" fontId="127" fillId="83" borderId="125"/>
    <xf numFmtId="0" fontId="108" fillId="84" borderId="0" applyNumberFormat="0" applyFont="0" applyBorder="0" applyAlignment="0" applyProtection="0"/>
    <xf numFmtId="42" fontId="204" fillId="0" borderId="0" applyFill="0" applyBorder="0" applyAlignment="0" applyProtection="0"/>
    <xf numFmtId="41" fontId="205" fillId="0" borderId="0"/>
    <xf numFmtId="0" fontId="140" fillId="0" borderId="0"/>
    <xf numFmtId="0" fontId="206" fillId="0" borderId="0">
      <alignment horizontal="right"/>
    </xf>
    <xf numFmtId="0" fontId="144" fillId="0" borderId="0">
      <alignment horizontal="left"/>
    </xf>
    <xf numFmtId="178" fontId="207" fillId="0" borderId="119"/>
    <xf numFmtId="271" fontId="114" fillId="78" borderId="0" applyFont="0" applyBorder="0"/>
    <xf numFmtId="201" fontId="109" fillId="0" borderId="0" applyNumberFormat="0" applyFill="0">
      <alignment horizontal="left" vertical="center" wrapText="1"/>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5" fillId="0" borderId="0">
      <alignment vertical="top"/>
    </xf>
    <xf numFmtId="41" fontId="15" fillId="0" borderId="0" applyFont="0" applyFill="0" applyBorder="0" applyAlignment="0" applyProtection="0"/>
    <xf numFmtId="0" fontId="44" fillId="0" borderId="0">
      <alignment vertical="top"/>
    </xf>
    <xf numFmtId="0" fontId="108" fillId="0" borderId="0">
      <alignment vertical="top"/>
    </xf>
    <xf numFmtId="0" fontId="108"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8"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8"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0" fontId="108"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8" fillId="84" borderId="37" applyNumberFormat="0" applyProtection="0">
      <alignment horizontal="center" vertical="center"/>
    </xf>
    <xf numFmtId="0" fontId="108" fillId="0" borderId="0">
      <alignment vertical="top"/>
    </xf>
    <xf numFmtId="0" fontId="14" fillId="84" borderId="37" applyNumberFormat="0" applyProtection="0">
      <alignment horizontal="center" vertical="center"/>
    </xf>
    <xf numFmtId="0" fontId="108" fillId="0" borderId="0">
      <alignment vertical="top"/>
    </xf>
    <xf numFmtId="0" fontId="108" fillId="0" borderId="0">
      <alignment vertical="top"/>
    </xf>
    <xf numFmtId="0" fontId="98" fillId="0" borderId="0" applyNumberFormat="0" applyFill="0" applyBorder="0" applyAlignment="0" applyProtection="0"/>
    <xf numFmtId="0" fontId="32" fillId="21" borderId="123" applyNumberFormat="0" applyAlignment="0" applyProtection="0"/>
    <xf numFmtId="0" fontId="108" fillId="0" borderId="0">
      <alignment vertical="top"/>
    </xf>
    <xf numFmtId="0" fontId="14" fillId="63" borderId="37" applyNumberFormat="0" applyProtection="0">
      <alignment horizontal="left" vertical="center" wrapText="1"/>
    </xf>
    <xf numFmtId="0" fontId="108" fillId="0" borderId="0">
      <alignment vertical="top"/>
    </xf>
    <xf numFmtId="0" fontId="108" fillId="0" borderId="0">
      <alignment vertical="top"/>
    </xf>
    <xf numFmtId="0" fontId="57" fillId="0" borderId="0" applyNumberFormat="0" applyFill="0" applyBorder="0" applyAlignment="0" applyProtection="0"/>
    <xf numFmtId="0" fontId="15" fillId="25" borderId="37" applyNumberFormat="0" applyProtection="0">
      <alignment horizontal="left" vertical="center" wrapText="1"/>
    </xf>
    <xf numFmtId="0" fontId="15" fillId="25" borderId="37" applyNumberFormat="0" applyProtection="0">
      <alignment horizontal="left" vertical="center" wrapText="1"/>
    </xf>
    <xf numFmtId="0" fontId="108" fillId="0" borderId="0">
      <alignment vertical="top"/>
    </xf>
    <xf numFmtId="0" fontId="14" fillId="63" borderId="37" applyNumberFormat="0" applyProtection="0">
      <alignment horizontal="left" vertical="center" wrapText="1"/>
    </xf>
    <xf numFmtId="0" fontId="108" fillId="0" borderId="0">
      <alignment vertical="top"/>
    </xf>
    <xf numFmtId="0" fontId="108" fillId="0" borderId="0">
      <alignment vertical="top"/>
    </xf>
    <xf numFmtId="0" fontId="209" fillId="85" borderId="0" applyNumberFormat="0" applyBorder="0" applyAlignment="0" applyProtection="0"/>
    <xf numFmtId="0" fontId="108" fillId="0" borderId="0">
      <alignment vertical="top"/>
    </xf>
    <xf numFmtId="0" fontId="108" fillId="0" borderId="0">
      <alignment vertical="top"/>
    </xf>
    <xf numFmtId="0" fontId="108" fillId="0" borderId="0">
      <alignment vertical="top"/>
    </xf>
    <xf numFmtId="43" fontId="107"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185" fontId="15"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44" fontId="15"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272" fontId="115"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272" fontId="115"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23" fillId="0" borderId="0" applyNumberFormat="0" applyBorder="0" applyAlignment="0"/>
    <xf numFmtId="0" fontId="210" fillId="0" borderId="0" applyNumberFormat="0" applyBorder="0" applyAlignment="0"/>
    <xf numFmtId="0" fontId="211" fillId="0" borderId="0" applyNumberFormat="0" applyBorder="0" applyAlignment="0"/>
    <xf numFmtId="0" fontId="124" fillId="0" borderId="0" applyNumberFormat="0" applyFill="0" applyBorder="0" applyProtection="0">
      <alignment horizontal="left" vertical="center"/>
    </xf>
    <xf numFmtId="0" fontId="124" fillId="0" borderId="35" applyNumberFormat="0" applyFill="0" applyProtection="0">
      <alignment horizontal="left" vertical="center"/>
    </xf>
    <xf numFmtId="273" fontId="114" fillId="86" borderId="0" applyNumberFormat="0" applyFont="0" applyBorder="0">
      <alignment horizontal="center" vertical="center"/>
      <protection locked="0"/>
    </xf>
    <xf numFmtId="9" fontId="15" fillId="0" borderId="0"/>
    <xf numFmtId="0" fontId="125" fillId="0" borderId="0" applyFill="0" applyBorder="0" applyProtection="0">
      <alignment horizontal="center" vertical="center"/>
    </xf>
    <xf numFmtId="0" fontId="212" fillId="0" borderId="0" applyBorder="0" applyProtection="0">
      <alignment vertical="center"/>
    </xf>
    <xf numFmtId="167" fontId="15" fillId="0" borderId="6" applyBorder="0" applyProtection="0">
      <alignment horizontal="right" vertical="center"/>
    </xf>
    <xf numFmtId="0" fontId="213" fillId="87" borderId="0" applyBorder="0" applyProtection="0">
      <alignment horizontal="centerContinuous" vertical="center"/>
    </xf>
    <xf numFmtId="0" fontId="213" fillId="85" borderId="6" applyBorder="0" applyProtection="0">
      <alignment horizontal="centerContinuous" vertical="center"/>
    </xf>
    <xf numFmtId="0" fontId="214" fillId="0" borderId="0"/>
    <xf numFmtId="0" fontId="125" fillId="0" borderId="0" applyFill="0" applyBorder="0" applyProtection="0"/>
    <xf numFmtId="0" fontId="185" fillId="0" borderId="0"/>
    <xf numFmtId="0" fontId="215" fillId="0" borderId="0" applyFill="0" applyBorder="0" applyProtection="0">
      <alignment horizontal="left"/>
    </xf>
    <xf numFmtId="0" fontId="216" fillId="0" borderId="0" applyFill="0" applyBorder="0" applyProtection="0">
      <alignment horizontal="left" vertical="top"/>
    </xf>
    <xf numFmtId="0" fontId="217" fillId="0" borderId="0">
      <alignment horizontal="centerContinuous"/>
    </xf>
    <xf numFmtId="242" fontId="15" fillId="25" borderId="126" applyNumberFormat="0" applyAlignment="0">
      <alignment vertical="center"/>
    </xf>
    <xf numFmtId="242" fontId="218" fillId="88" borderId="127" applyNumberFormat="0" applyBorder="0" applyAlignment="0" applyProtection="0">
      <alignment vertical="center"/>
    </xf>
    <xf numFmtId="242" fontId="15" fillId="25" borderId="126" applyNumberFormat="0" applyProtection="0">
      <alignment horizontal="centerContinuous" vertical="center"/>
    </xf>
    <xf numFmtId="242" fontId="219" fillId="89" borderId="0" applyNumberFormat="0" applyBorder="0" applyAlignment="0" applyProtection="0">
      <alignment vertical="center"/>
    </xf>
    <xf numFmtId="242" fontId="15" fillId="88" borderId="0" applyBorder="0" applyAlignment="0" applyProtection="0">
      <alignment vertical="center"/>
    </xf>
    <xf numFmtId="49" fontId="109" fillId="0" borderId="6">
      <alignment vertical="center"/>
    </xf>
    <xf numFmtId="0" fontId="220" fillId="0" borderId="0"/>
    <xf numFmtId="0" fontId="221" fillId="0" borderId="0"/>
    <xf numFmtId="49" fontId="23" fillId="0" borderId="0" applyFill="0" applyBorder="0" applyAlignment="0"/>
    <xf numFmtId="274" fontId="108" fillId="0" borderId="0" applyFill="0" applyBorder="0" applyAlignment="0"/>
    <xf numFmtId="275" fontId="108" fillId="0" borderId="0" applyFill="0" applyBorder="0" applyAlignment="0"/>
    <xf numFmtId="0" fontId="104" fillId="0" borderId="0" applyNumberFormat="0" applyFont="0" applyFill="0" applyBorder="0" applyProtection="0">
      <alignment horizontal="left" vertical="top" wrapText="1"/>
    </xf>
    <xf numFmtId="18" fontId="140" fillId="0" borderId="0" applyFill="0" applyBorder="0" applyAlignment="0" applyProtection="0"/>
    <xf numFmtId="0" fontId="108" fillId="0" borderId="0" applyNumberFormat="0" applyFill="0" applyBorder="0" applyAlignment="0" applyProtection="0"/>
    <xf numFmtId="0" fontId="110" fillId="0" borderId="0" applyNumberFormat="0" applyFill="0" applyBorder="0" applyAlignment="0" applyProtection="0"/>
    <xf numFmtId="40" fontId="222" fillId="0" borderId="0"/>
    <xf numFmtId="43" fontId="8" fillId="0" borderId="0" applyFont="0" applyFill="0" applyBorder="0" applyAlignment="0" applyProtection="0"/>
    <xf numFmtId="0" fontId="223" fillId="0" borderId="0" applyNumberFormat="0" applyBorder="0" applyAlignment="0" applyProtection="0"/>
    <xf numFmtId="0" fontId="223" fillId="0" borderId="0" applyNumberFormat="0" applyBorder="0" applyAlignment="0" applyProtection="0"/>
    <xf numFmtId="276" fontId="224" fillId="85" borderId="0" applyNumberFormat="0" applyProtection="0">
      <alignment horizontal="left" vertical="center"/>
    </xf>
    <xf numFmtId="0" fontId="225" fillId="0" borderId="0" applyNumberFormat="0" applyProtection="0">
      <alignment horizontal="left" vertical="center"/>
    </xf>
    <xf numFmtId="0" fontId="226" fillId="0" borderId="0">
      <alignment horizontal="left"/>
    </xf>
    <xf numFmtId="0" fontId="127" fillId="0" borderId="0" applyBorder="0"/>
    <xf numFmtId="1" fontId="108" fillId="75" borderId="0" applyNumberFormat="0" applyFont="0" applyBorder="0" applyProtection="0">
      <alignment horizontal="left"/>
    </xf>
    <xf numFmtId="277" fontId="15" fillId="0" borderId="0" applyNumberFormat="0" applyFill="0" applyBorder="0" applyProtection="0">
      <alignment vertical="top"/>
    </xf>
    <xf numFmtId="0" fontId="34" fillId="0" borderId="128" applyNumberFormat="0" applyFill="0" applyAlignment="0" applyProtection="0"/>
    <xf numFmtId="0" fontId="3" fillId="0" borderId="102" applyNumberFormat="0" applyFill="0" applyAlignment="0" applyProtection="0"/>
    <xf numFmtId="0" fontId="34" fillId="0" borderId="128"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227" fillId="0" borderId="102" applyNumberFormat="0" applyFill="0" applyAlignment="0" applyProtection="0"/>
    <xf numFmtId="39" fontId="15" fillId="0" borderId="103">
      <protection locked="0"/>
    </xf>
    <xf numFmtId="6" fontId="217" fillId="0" borderId="103" applyFill="0" applyAlignment="0" applyProtection="0"/>
    <xf numFmtId="167" fontId="111" fillId="0" borderId="129"/>
    <xf numFmtId="0" fontId="228" fillId="0" borderId="0">
      <alignment horizontal="fill"/>
    </xf>
    <xf numFmtId="278" fontId="199" fillId="73" borderId="12" applyBorder="0">
      <alignment horizontal="right" vertical="center"/>
      <protection locked="0"/>
    </xf>
    <xf numFmtId="42" fontId="15" fillId="0" borderId="0" applyFont="0" applyFill="0" applyBorder="0" applyAlignment="0" applyProtection="0"/>
    <xf numFmtId="279" fontId="15" fillId="0" borderId="0" applyFont="0" applyFill="0" applyBorder="0" applyAlignment="0" applyProtection="0"/>
    <xf numFmtId="42" fontId="15" fillId="0" borderId="0" applyFont="0" applyFill="0" applyBorder="0" applyAlignment="0" applyProtection="0"/>
    <xf numFmtId="44" fontId="15" fillId="0" borderId="0" applyFont="0" applyFill="0" applyBorder="0" applyAlignment="0" applyProtection="0"/>
    <xf numFmtId="277" fontId="229" fillId="88" borderId="0" applyNumberFormat="0" applyBorder="0" applyProtection="0">
      <alignment horizontal="centerContinuous" vertical="center"/>
    </xf>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95" fillId="0" borderId="0" applyNumberFormat="0" applyFill="0" applyBorder="0" applyAlignment="0" applyProtection="0"/>
    <xf numFmtId="0" fontId="230" fillId="0" borderId="0"/>
    <xf numFmtId="1" fontId="230" fillId="0" borderId="0"/>
    <xf numFmtId="280" fontId="115" fillId="0" borderId="0" applyFont="0" applyFill="0" applyBorder="0" applyProtection="0">
      <alignment horizontal="right"/>
    </xf>
    <xf numFmtId="281" fontId="15" fillId="0" borderId="0"/>
    <xf numFmtId="282" fontId="187" fillId="0" borderId="0" applyFill="0" applyBorder="0" applyProtection="0"/>
    <xf numFmtId="0" fontId="15" fillId="0" borderId="0">
      <alignment horizontal="center"/>
    </xf>
    <xf numFmtId="283" fontId="109" fillId="0" borderId="6">
      <alignment horizontal="right"/>
    </xf>
    <xf numFmtId="284" fontId="15" fillId="0" borderId="0" applyFont="0" applyFill="0" applyBorder="0" applyAlignment="0" applyProtection="0"/>
    <xf numFmtId="285" fontId="117" fillId="0" borderId="0" applyFont="0" applyFill="0" applyBorder="0" applyProtection="0">
      <alignment horizontal="right"/>
    </xf>
    <xf numFmtId="0" fontId="15" fillId="0" borderId="0"/>
    <xf numFmtId="259" fontId="15" fillId="0" borderId="0"/>
    <xf numFmtId="0" fontId="55" fillId="0" borderId="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209" fontId="117" fillId="66" borderId="110"/>
    <xf numFmtId="209" fontId="117" fillId="66" borderId="110"/>
    <xf numFmtId="209" fontId="117" fillId="66" borderId="110"/>
    <xf numFmtId="0" fontId="104" fillId="0" borderId="105" applyNumberFormat="0" applyFont="0" applyFill="0" applyAlignment="0" applyProtection="0"/>
    <xf numFmtId="0" fontId="104" fillId="0" borderId="105" applyNumberFormat="0" applyFont="0" applyFill="0" applyAlignment="0" applyProtection="0"/>
    <xf numFmtId="209" fontId="117" fillId="66" borderId="11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8" fontId="141" fillId="0" borderId="114">
      <protection locked="0"/>
    </xf>
    <xf numFmtId="8" fontId="141" fillId="0" borderId="114">
      <protection locked="0"/>
    </xf>
    <xf numFmtId="8" fontId="141" fillId="0" borderId="114">
      <protection locked="0"/>
    </xf>
    <xf numFmtId="8" fontId="141" fillId="0" borderId="114">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8" fontId="141" fillId="0" borderId="114">
      <protection locked="0"/>
    </xf>
    <xf numFmtId="8" fontId="141" fillId="0" borderId="114">
      <protection locked="0"/>
    </xf>
    <xf numFmtId="8" fontId="141" fillId="0" borderId="114">
      <protection locked="0"/>
    </xf>
    <xf numFmtId="8" fontId="141" fillId="0" borderId="114">
      <protection locked="0"/>
    </xf>
    <xf numFmtId="8" fontId="141" fillId="0" borderId="114">
      <protection locked="0"/>
    </xf>
    <xf numFmtId="8" fontId="141" fillId="0" borderId="114">
      <protection locked="0"/>
    </xf>
    <xf numFmtId="8" fontId="141" fillId="0" borderId="114">
      <protection locked="0"/>
    </xf>
    <xf numFmtId="8" fontId="141" fillId="0" borderId="114">
      <protection locked="0"/>
    </xf>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0" fontId="104" fillId="0" borderId="105" applyNumberFormat="0" applyFont="0" applyFill="0" applyAlignment="0" applyProtection="0"/>
    <xf numFmtId="0" fontId="21" fillId="21" borderId="108" applyNumberFormat="0" applyAlignment="0" applyProtection="0"/>
    <xf numFmtId="209" fontId="117" fillId="66" borderId="110"/>
    <xf numFmtId="0" fontId="21" fillId="21" borderId="108" applyNumberFormat="0" applyAlignment="0" applyProtection="0"/>
    <xf numFmtId="209" fontId="117" fillId="66" borderId="110"/>
    <xf numFmtId="0" fontId="104" fillId="0" borderId="105" applyNumberFormat="0" applyFont="0" applyFill="0" applyAlignment="0" applyProtection="0"/>
    <xf numFmtId="0" fontId="21" fillId="21" borderId="108" applyNumberFormat="0" applyAlignment="0" applyProtection="0"/>
    <xf numFmtId="209" fontId="117" fillId="66" borderId="110"/>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209" fontId="117" fillId="66" borderId="11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209" fontId="117" fillId="66" borderId="110"/>
    <xf numFmtId="0" fontId="104" fillId="0" borderId="105" applyNumberFormat="0" applyFont="0" applyFill="0" applyAlignment="0" applyProtection="0"/>
    <xf numFmtId="0" fontId="21" fillId="21" borderId="108" applyNumberFormat="0" applyAlignment="0" applyProtection="0"/>
    <xf numFmtId="209" fontId="117" fillId="66" borderId="110"/>
    <xf numFmtId="0" fontId="21" fillId="21" borderId="108" applyNumberFormat="0" applyAlignment="0" applyProtection="0"/>
    <xf numFmtId="0" fontId="104" fillId="0" borderId="105" applyNumberFormat="0" applyFont="0" applyFill="0" applyAlignment="0" applyProtection="0"/>
    <xf numFmtId="209" fontId="117" fillId="66" borderId="110"/>
    <xf numFmtId="209" fontId="117" fillId="66" borderId="11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32" fillId="21" borderId="123" applyNumberFormat="0" applyAlignment="0" applyProtection="0"/>
    <xf numFmtId="0" fontId="32" fillId="21" borderId="123" applyNumberFormat="0" applyAlignment="0" applyProtection="0"/>
    <xf numFmtId="0" fontId="18" fillId="24" borderId="122" applyNumberFormat="0" applyFont="0" applyAlignment="0" applyProtection="0"/>
    <xf numFmtId="0" fontId="18" fillId="24" borderId="122" applyNumberFormat="0" applyFon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242" fontId="218" fillId="88" borderId="127" applyNumberFormat="0" applyBorder="0" applyAlignment="0" applyProtection="0">
      <alignment vertical="center"/>
    </xf>
    <xf numFmtId="242" fontId="218" fillId="88" borderId="127" applyNumberFormat="0" applyBorder="0" applyAlignment="0" applyProtection="0">
      <alignment vertical="center"/>
    </xf>
    <xf numFmtId="0" fontId="34" fillId="0" borderId="128" applyNumberFormat="0" applyFill="0" applyAlignment="0" applyProtection="0"/>
    <xf numFmtId="0" fontId="34" fillId="0" borderId="128" applyNumberFormat="0" applyFill="0" applyAlignment="0" applyProtection="0"/>
    <xf numFmtId="242" fontId="218" fillId="88" borderId="127" applyNumberFormat="0" applyBorder="0" applyAlignment="0" applyProtection="0">
      <alignment vertical="center"/>
    </xf>
    <xf numFmtId="0" fontId="34" fillId="0" borderId="128" applyNumberFormat="0" applyFill="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0" fontId="34" fillId="0" borderId="128" applyNumberFormat="0" applyFill="0" applyAlignment="0" applyProtection="0"/>
    <xf numFmtId="43" fontId="8" fillId="0" borderId="0" applyFont="0" applyFill="0" applyBorder="0" applyAlignment="0" applyProtection="0"/>
    <xf numFmtId="0" fontId="34" fillId="0" borderId="128" applyNumberFormat="0" applyFill="0" applyAlignment="0" applyProtection="0"/>
    <xf numFmtId="242" fontId="218" fillId="88" borderId="127" applyNumberFormat="0" applyBorder="0" applyAlignment="0" applyProtection="0">
      <alignment vertical="center"/>
    </xf>
    <xf numFmtId="242" fontId="218" fillId="88" borderId="127" applyNumberFormat="0" applyBorder="0" applyAlignment="0" applyProtection="0">
      <alignment vertical="center"/>
    </xf>
    <xf numFmtId="242" fontId="218" fillId="88" borderId="127" applyNumberFormat="0" applyBorder="0" applyAlignment="0" applyProtection="0">
      <alignment vertical="center"/>
    </xf>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0" fontId="32" fillId="21" borderId="123"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0" fontId="32" fillId="21" borderId="123" applyNumberFormat="0" applyAlignment="0" applyProtection="0"/>
    <xf numFmtId="43" fontId="8" fillId="0" borderId="0" applyFont="0" applyFill="0" applyBorder="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242" fontId="218" fillId="88" borderId="127" applyNumberFormat="0" applyBorder="0" applyAlignment="0" applyProtection="0">
      <alignment vertical="center"/>
    </xf>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0" fontId="34" fillId="0" borderId="128" applyNumberFormat="0" applyFill="0" applyAlignment="0" applyProtection="0"/>
    <xf numFmtId="0" fontId="34" fillId="0" borderId="128" applyNumberFormat="0" applyFill="0" applyAlignment="0" applyProtection="0"/>
    <xf numFmtId="0" fontId="32" fillId="21" borderId="123"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5" fillId="63" borderId="108" applyNumberFormat="0">
      <alignment horizontal="centerContinuous" vertical="center" wrapText="1"/>
    </xf>
    <xf numFmtId="0" fontId="15" fillId="64" borderId="108" applyNumberFormat="0">
      <alignment horizontal="left" vertical="center"/>
    </xf>
    <xf numFmtId="0" fontId="34" fillId="0" borderId="128" applyNumberFormat="0" applyFill="0" applyAlignment="0" applyProtection="0"/>
    <xf numFmtId="0" fontId="34" fillId="0" borderId="128" applyNumberFormat="0" applyFill="0" applyAlignment="0" applyProtection="0"/>
    <xf numFmtId="242" fontId="218" fillId="88" borderId="127" applyNumberFormat="0" applyBorder="0" applyAlignment="0" applyProtection="0">
      <alignment vertical="center"/>
    </xf>
    <xf numFmtId="0" fontId="32" fillId="21" borderId="123" applyNumberFormat="0" applyAlignment="0" applyProtection="0"/>
    <xf numFmtId="0" fontId="32" fillId="21" borderId="123" applyNumberFormat="0" applyAlignment="0" applyProtection="0"/>
    <xf numFmtId="0" fontId="18" fillId="24" borderId="122" applyNumberFormat="0" applyFont="0" applyAlignment="0" applyProtection="0"/>
    <xf numFmtId="0" fontId="18" fillId="24" borderId="122" applyNumberFormat="0" applyFont="0" applyAlignment="0" applyProtection="0"/>
    <xf numFmtId="209" fontId="117" fillId="66" borderId="11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8" fontId="141" fillId="0" borderId="114">
      <protection locked="0"/>
    </xf>
    <xf numFmtId="0" fontId="15" fillId="0" borderId="0"/>
    <xf numFmtId="1" fontId="150" fillId="72" borderId="104" applyNumberFormat="0" applyBorder="0" applyAlignment="0">
      <alignment horizontal="centerContinuous" vertical="center"/>
      <protection locked="0"/>
    </xf>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259" fontId="15" fillId="0" borderId="0"/>
    <xf numFmtId="259" fontId="15" fillId="0" borderId="0"/>
    <xf numFmtId="0" fontId="8" fillId="0" borderId="0"/>
    <xf numFmtId="0" fontId="8" fillId="0" borderId="0"/>
    <xf numFmtId="0" fontId="8" fillId="0" borderId="0"/>
    <xf numFmtId="259" fontId="15" fillId="0" borderId="0"/>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1" fontId="150" fillId="72" borderId="104" applyNumberFormat="0" applyBorder="0" applyAlignment="0">
      <alignment horizontal="centerContinuous" vertical="center"/>
      <protection locked="0"/>
    </xf>
    <xf numFmtId="0" fontId="15" fillId="0" borderId="0"/>
    <xf numFmtId="0" fontId="15" fillId="0" borderId="0"/>
    <xf numFmtId="8" fontId="141" fillId="0" borderId="114">
      <protection locked="0"/>
    </xf>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209" fontId="117" fillId="66" borderId="110"/>
    <xf numFmtId="0" fontId="18" fillId="24" borderId="122" applyNumberFormat="0" applyFont="0" applyAlignment="0" applyProtection="0"/>
    <xf numFmtId="0" fontId="18" fillId="24" borderId="122" applyNumberFormat="0" applyFont="0" applyAlignment="0" applyProtection="0"/>
    <xf numFmtId="0" fontId="32" fillId="21" borderId="123" applyNumberFormat="0" applyAlignment="0" applyProtection="0"/>
    <xf numFmtId="0" fontId="32" fillId="21" borderId="123" applyNumberFormat="0" applyAlignment="0" applyProtection="0"/>
    <xf numFmtId="242" fontId="218" fillId="88" borderId="127" applyNumberFormat="0" applyBorder="0" applyAlignment="0" applyProtection="0">
      <alignment vertical="center"/>
    </xf>
    <xf numFmtId="0" fontId="34" fillId="0" borderId="128" applyNumberFormat="0" applyFill="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 fontId="150" fillId="72" borderId="131" applyNumberFormat="0" applyBorder="0" applyAlignment="0">
      <alignment horizontal="centerContinuous" vertical="center"/>
      <protection locked="0"/>
    </xf>
    <xf numFmtId="259" fontId="15" fillId="0" borderId="0"/>
    <xf numFmtId="0" fontId="104" fillId="0" borderId="132" applyNumberFormat="0" applyFont="0" applyFill="0" applyAlignment="0" applyProtection="0"/>
    <xf numFmtId="0" fontId="173" fillId="76" borderId="156">
      <alignment horizontal="left" vertical="center" wrapText="1"/>
    </xf>
    <xf numFmtId="209" fontId="117" fillId="66" borderId="154"/>
    <xf numFmtId="0" fontId="15" fillId="0" borderId="0"/>
    <xf numFmtId="0" fontId="173" fillId="76" borderId="146">
      <alignment horizontal="left" vertical="center" wrapText="1"/>
    </xf>
    <xf numFmtId="0" fontId="29" fillId="8" borderId="143" applyNumberFormat="0" applyAlignment="0" applyProtection="0"/>
    <xf numFmtId="0" fontId="29" fillId="8" borderId="143" applyNumberFormat="0" applyAlignment="0" applyProtection="0"/>
    <xf numFmtId="242" fontId="218" fillId="88" borderId="149" applyNumberFormat="0" applyBorder="0" applyAlignment="0" applyProtection="0">
      <alignment vertical="center"/>
    </xf>
    <xf numFmtId="0" fontId="104" fillId="0" borderId="50" applyNumberFormat="0" applyFont="0" applyFill="0" applyAlignment="0" applyProtection="0"/>
    <xf numFmtId="0" fontId="34" fillId="0" borderId="33" applyNumberFormat="0" applyFill="0" applyAlignment="0" applyProtection="0"/>
    <xf numFmtId="0" fontId="34" fillId="0" borderId="33" applyNumberFormat="0" applyFill="0" applyAlignment="0" applyProtection="0"/>
    <xf numFmtId="209" fontId="117" fillId="66" borderId="144"/>
    <xf numFmtId="8" fontId="141" fillId="0" borderId="135">
      <protection locked="0"/>
    </xf>
    <xf numFmtId="259" fontId="15" fillId="0" borderId="0"/>
    <xf numFmtId="8" fontId="141" fillId="0" borderId="155">
      <protection locked="0"/>
    </xf>
    <xf numFmtId="0" fontId="29" fillId="8" borderId="133" applyNumberFormat="0" applyAlignment="0" applyProtection="0"/>
    <xf numFmtId="1" fontId="150" fillId="72" borderId="141" applyNumberFormat="0" applyBorder="0" applyAlignment="0">
      <alignment horizontal="centerContinuous" vertical="center"/>
      <protection locked="0"/>
    </xf>
    <xf numFmtId="0" fontId="32" fillId="21" borderId="158" applyNumberFormat="0" applyAlignment="0" applyProtection="0"/>
    <xf numFmtId="0" fontId="29" fillId="8" borderId="133" applyNumberFormat="0" applyAlignment="0" applyProtection="0"/>
    <xf numFmtId="0" fontId="15" fillId="63" borderId="153" applyNumberFormat="0">
      <alignment horizontal="centerContinuous" vertical="center" wrapText="1"/>
    </xf>
    <xf numFmtId="0" fontId="34" fillId="0" borderId="140" applyNumberFormat="0" applyFill="0" applyAlignment="0" applyProtection="0"/>
    <xf numFmtId="0" fontId="34" fillId="0" borderId="150" applyNumberFormat="0" applyFill="0" applyAlignment="0" applyProtection="0"/>
    <xf numFmtId="1" fontId="150" fillId="72" borderId="49" applyNumberFormat="0" applyBorder="0" applyAlignment="0">
      <alignment horizontal="centerContinuous" vertical="center"/>
      <protection locked="0"/>
    </xf>
    <xf numFmtId="0" fontId="32" fillId="21" borderId="138" applyNumberFormat="0" applyAlignment="0" applyProtection="0"/>
    <xf numFmtId="0" fontId="32" fillId="21" borderId="148" applyNumberFormat="0" applyAlignment="0" applyProtection="0"/>
    <xf numFmtId="0" fontId="32" fillId="21" borderId="148" applyNumberFormat="0" applyAlignment="0" applyProtection="0"/>
    <xf numFmtId="0" fontId="18" fillId="24" borderId="137" applyNumberFormat="0" applyFont="0" applyAlignment="0" applyProtection="0"/>
    <xf numFmtId="0" fontId="18" fillId="24" borderId="147" applyNumberFormat="0" applyFont="0" applyAlignment="0" applyProtection="0"/>
    <xf numFmtId="0" fontId="32" fillId="21" borderId="138" applyNumberFormat="0" applyAlignment="0" applyProtection="0"/>
    <xf numFmtId="0" fontId="15" fillId="0" borderId="0"/>
    <xf numFmtId="0" fontId="29" fillId="8" borderId="153" applyNumberFormat="0" applyAlignment="0" applyProtection="0"/>
    <xf numFmtId="0" fontId="29" fillId="8" borderId="153" applyNumberFormat="0" applyAlignment="0" applyProtection="0"/>
    <xf numFmtId="259" fontId="15" fillId="0" borderId="0"/>
    <xf numFmtId="0" fontId="8" fillId="0" borderId="0"/>
    <xf numFmtId="0" fontId="8" fillId="0" borderId="0"/>
    <xf numFmtId="259" fontId="15" fillId="0" borderId="0"/>
    <xf numFmtId="0" fontId="173" fillId="76" borderId="136">
      <alignment horizontal="left" vertical="center" wrapText="1"/>
    </xf>
    <xf numFmtId="0" fontId="15" fillId="0" borderId="0"/>
    <xf numFmtId="8" fontId="141" fillId="0" borderId="145">
      <protection locked="0"/>
    </xf>
    <xf numFmtId="0" fontId="21" fillId="21" borderId="143" applyNumberFormat="0" applyAlignment="0" applyProtection="0"/>
    <xf numFmtId="0" fontId="104" fillId="0" borderId="142" applyNumberFormat="0" applyFont="0" applyFill="0" applyAlignment="0" applyProtection="0"/>
    <xf numFmtId="0" fontId="21" fillId="21" borderId="143" applyNumberFormat="0" applyAlignment="0" applyProtection="0"/>
    <xf numFmtId="0" fontId="18" fillId="24" borderId="157" applyNumberFormat="0" applyFont="0" applyAlignment="0" applyProtection="0"/>
    <xf numFmtId="0" fontId="18" fillId="24" borderId="157" applyNumberFormat="0" applyFont="0" applyAlignment="0" applyProtection="0"/>
    <xf numFmtId="242" fontId="218" fillId="88" borderId="159" applyNumberFormat="0" applyBorder="0" applyAlignment="0" applyProtection="0">
      <alignment vertical="center"/>
    </xf>
    <xf numFmtId="0" fontId="15" fillId="64" borderId="133" applyNumberFormat="0">
      <alignment horizontal="left" vertical="center"/>
    </xf>
    <xf numFmtId="0" fontId="15" fillId="63" borderId="13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209" fontId="117" fillId="66" borderId="134"/>
    <xf numFmtId="0" fontId="104" fillId="0" borderId="152" applyNumberFormat="0" applyFont="0" applyFill="0" applyAlignment="0" applyProtection="0"/>
    <xf numFmtId="0" fontId="34" fillId="0" borderId="150" applyNumberFormat="0" applyFill="0" applyAlignment="0" applyProtection="0"/>
    <xf numFmtId="0" fontId="8" fillId="0" borderId="0"/>
    <xf numFmtId="0" fontId="21" fillId="21" borderId="133" applyNumberFormat="0" applyAlignment="0" applyProtection="0"/>
    <xf numFmtId="242" fontId="218" fillId="88" borderId="139" applyNumberFormat="0" applyBorder="0" applyAlignment="0" applyProtection="0">
      <alignment vertical="center"/>
    </xf>
    <xf numFmtId="43" fontId="8" fillId="0" borderId="0" applyFont="0" applyFill="0" applyBorder="0" applyAlignment="0" applyProtection="0"/>
    <xf numFmtId="0" fontId="32" fillId="21" borderId="158" applyNumberFormat="0" applyAlignment="0" applyProtection="0"/>
    <xf numFmtId="0" fontId="32" fillId="21" borderId="32" applyNumberFormat="0" applyAlignment="0" applyProtection="0"/>
    <xf numFmtId="0" fontId="32" fillId="21" borderId="32" applyNumberFormat="0" applyAlignment="0" applyProtection="0"/>
    <xf numFmtId="0" fontId="15" fillId="0" borderId="0"/>
    <xf numFmtId="0" fontId="21" fillId="21" borderId="133" applyNumberFormat="0" applyAlignment="0" applyProtection="0"/>
    <xf numFmtId="0" fontId="34" fillId="0" borderId="33" applyNumberFormat="0" applyFill="0" applyAlignment="0" applyProtection="0"/>
    <xf numFmtId="0" fontId="21" fillId="21" borderId="153" applyNumberFormat="0" applyAlignment="0" applyProtection="0"/>
    <xf numFmtId="0" fontId="21" fillId="21" borderId="153" applyNumberFormat="0" applyAlignment="0" applyProtection="0"/>
    <xf numFmtId="0" fontId="32" fillId="21" borderId="32" applyNumberFormat="0" applyAlignment="0" applyProtection="0"/>
    <xf numFmtId="165" fontId="8" fillId="0" borderId="0" applyFont="0" applyFill="0" applyBorder="0" applyAlignment="0" applyProtection="0"/>
    <xf numFmtId="0" fontId="34" fillId="0" borderId="33" applyNumberFormat="0" applyFill="0" applyAlignment="0" applyProtection="0"/>
    <xf numFmtId="0" fontId="34" fillId="0" borderId="33" applyNumberFormat="0" applyFill="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2" fillId="21" borderId="32" applyNumberFormat="0" applyAlignment="0" applyProtection="0"/>
    <xf numFmtId="0" fontId="34" fillId="0" borderId="33" applyNumberFormat="0" applyFill="0" applyAlignment="0" applyProtection="0"/>
    <xf numFmtId="0" fontId="32" fillId="21" borderId="32" applyNumberFormat="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2" fillId="21" borderId="32" applyNumberFormat="0" applyAlignment="0" applyProtection="0"/>
    <xf numFmtId="0" fontId="34" fillId="0" borderId="33" applyNumberFormat="0" applyFill="0" applyAlignment="0" applyProtection="0"/>
    <xf numFmtId="0" fontId="34" fillId="0" borderId="33" applyNumberFormat="0" applyFill="0" applyAlignment="0" applyProtection="0"/>
    <xf numFmtId="0" fontId="32" fillId="21" borderId="32" applyNumberFormat="0" applyAlignment="0" applyProtection="0"/>
    <xf numFmtId="0" fontId="32" fillId="21" borderId="32" applyNumberFormat="0" applyAlignment="0" applyProtection="0"/>
    <xf numFmtId="0" fontId="104" fillId="0" borderId="50" applyNumberFormat="0" applyFont="0" applyFill="0" applyAlignment="0" applyProtection="0"/>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0" fontId="104" fillId="0" borderId="50" applyNumberFormat="0" applyFont="0" applyFill="0" applyAlignment="0" applyProtection="0"/>
    <xf numFmtId="0" fontId="32" fillId="21" borderId="32" applyNumberFormat="0" applyAlignment="0" applyProtection="0"/>
    <xf numFmtId="0" fontId="32" fillId="21" borderId="32" applyNumberFormat="0" applyAlignment="0" applyProtection="0"/>
    <xf numFmtId="0" fontId="34" fillId="0" borderId="33" applyNumberFormat="0" applyFill="0" applyAlignment="0" applyProtection="0"/>
    <xf numFmtId="0" fontId="34" fillId="0" borderId="33" applyNumberFormat="0" applyFill="0" applyAlignment="0" applyProtection="0"/>
    <xf numFmtId="0" fontId="15" fillId="64" borderId="153" applyNumberFormat="0">
      <alignment horizontal="left" vertical="center"/>
    </xf>
    <xf numFmtId="0" fontId="18" fillId="24" borderId="137" applyNumberFormat="0" applyFont="0" applyAlignment="0" applyProtection="0"/>
    <xf numFmtId="43" fontId="8" fillId="0" borderId="0" applyFont="0" applyFill="0" applyBorder="0" applyAlignment="0" applyProtection="0"/>
    <xf numFmtId="0" fontId="34" fillId="0" borderId="140" applyNumberFormat="0" applyFill="0" applyAlignment="0" applyProtection="0"/>
    <xf numFmtId="1" fontId="150" fillId="72" borderId="151" applyNumberFormat="0" applyBorder="0" applyAlignment="0">
      <alignment horizontal="centerContinuous" vertical="center"/>
      <protection locked="0"/>
    </xf>
    <xf numFmtId="0" fontId="15" fillId="64" borderId="143" applyNumberFormat="0">
      <alignment horizontal="left" vertical="center"/>
    </xf>
    <xf numFmtId="0" fontId="15" fillId="63" borderId="143" applyNumberFormat="0">
      <alignment horizontal="centerContinuous" vertical="center" wrapText="1"/>
    </xf>
    <xf numFmtId="43"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21" fillId="21" borderId="153" applyNumberFormat="0" applyAlignment="0" applyProtection="0"/>
    <xf numFmtId="0" fontId="29" fillId="8" borderId="153" applyNumberFormat="0" applyAlignment="0" applyProtection="0"/>
    <xf numFmtId="0" fontId="15" fillId="24" borderId="157" applyNumberFormat="0" applyFont="0" applyAlignment="0" applyProtection="0"/>
    <xf numFmtId="0" fontId="15" fillId="24" borderId="157" applyNumberFormat="0" applyFont="0" applyAlignment="0" applyProtection="0"/>
    <xf numFmtId="0" fontId="32" fillId="21" borderId="158" applyNumberFormat="0" applyAlignment="0" applyProtection="0"/>
    <xf numFmtId="0" fontId="34" fillId="0" borderId="160" applyNumberFormat="0" applyFill="0" applyAlignment="0" applyProtection="0"/>
    <xf numFmtId="0" fontId="21" fillId="21" borderId="153" applyNumberFormat="0" applyAlignment="0" applyProtection="0"/>
    <xf numFmtId="0" fontId="29" fillId="8" borderId="153" applyNumberFormat="0" applyAlignment="0" applyProtection="0"/>
    <xf numFmtId="0" fontId="15" fillId="24" borderId="157" applyNumberFormat="0" applyFont="0" applyAlignment="0" applyProtection="0"/>
    <xf numFmtId="0" fontId="15" fillId="24" borderId="157" applyNumberFormat="0" applyFont="0" applyAlignment="0" applyProtection="0"/>
    <xf numFmtId="0" fontId="32" fillId="21" borderId="158" applyNumberFormat="0" applyAlignment="0" applyProtection="0"/>
    <xf numFmtId="0" fontId="34" fillId="0" borderId="160" applyNumberFormat="0" applyFill="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18" fillId="24" borderId="157" applyNumberFormat="0" applyFont="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21" fillId="21" borderId="153" applyNumberFormat="0" applyAlignment="0" applyProtection="0"/>
    <xf numFmtId="0" fontId="21" fillId="21" borderId="153" applyNumberFormat="0" applyAlignment="0" applyProtection="0"/>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29" fillId="8" borderId="153" applyNumberFormat="0" applyAlignment="0" applyProtection="0"/>
    <xf numFmtId="0" fontId="29" fillId="8" borderId="153" applyNumberFormat="0" applyAlignment="0" applyProtection="0"/>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242" fontId="218" fillId="88" borderId="159" applyNumberFormat="0" applyBorder="0" applyAlignment="0" applyProtection="0">
      <alignment vertical="center"/>
    </xf>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209" fontId="117" fillId="66" borderId="154"/>
    <xf numFmtId="209" fontId="117" fillId="66" borderId="154"/>
    <xf numFmtId="209" fontId="117" fillId="66" borderId="154"/>
    <xf numFmtId="0" fontId="104" fillId="0" borderId="152" applyNumberFormat="0" applyFont="0" applyFill="0" applyAlignment="0" applyProtection="0"/>
    <xf numFmtId="0" fontId="104" fillId="0" borderId="152" applyNumberFormat="0" applyFont="0" applyFill="0" applyAlignment="0" applyProtection="0"/>
    <xf numFmtId="209" fontId="117" fillId="66" borderId="154"/>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8" fontId="141" fillId="0" borderId="155">
      <protection locked="0"/>
    </xf>
    <xf numFmtId="8" fontId="141" fillId="0" borderId="155">
      <protection locked="0"/>
    </xf>
    <xf numFmtId="8" fontId="141" fillId="0" borderId="155">
      <protection locked="0"/>
    </xf>
    <xf numFmtId="8" fontId="141" fillId="0" borderId="155">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0" fontId="104" fillId="0" borderId="152" applyNumberFormat="0" applyFont="0" applyFill="0" applyAlignment="0" applyProtection="0"/>
    <xf numFmtId="209" fontId="117" fillId="66" borderId="154"/>
    <xf numFmtId="209" fontId="117" fillId="66" borderId="154"/>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0" fontId="32" fillId="21" borderId="158" applyNumberFormat="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3" borderId="153" applyNumberFormat="0">
      <alignment horizontal="centerContinuous" vertical="center" wrapText="1"/>
    </xf>
    <xf numFmtId="0" fontId="15" fillId="64" borderId="153" applyNumberFormat="0">
      <alignment horizontal="left" vertical="center"/>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8" fontId="141" fillId="0" borderId="155">
      <protection locked="0"/>
    </xf>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1" fontId="150" fillId="72" borderId="151" applyNumberFormat="0" applyBorder="0" applyAlignment="0">
      <alignment horizontal="centerContinuous" vertical="center"/>
      <protection locked="0"/>
    </xf>
    <xf numFmtId="8" fontId="141" fillId="0" borderId="155">
      <protection locked="0"/>
    </xf>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209" fontId="117" fillId="66" borderId="154"/>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1" fontId="150" fillId="72" borderId="151" applyNumberFormat="0" applyBorder="0" applyAlignment="0">
      <alignment horizontal="centerContinuous" vertical="center"/>
      <protection locked="0"/>
    </xf>
    <xf numFmtId="0" fontId="104" fillId="0" borderId="152" applyNumberFormat="0" applyFont="0" applyFill="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242" fontId="218" fillId="88" borderId="159" applyNumberFormat="0" applyBorder="0" applyAlignment="0" applyProtection="0">
      <alignment vertical="center"/>
    </xf>
    <xf numFmtId="0" fontId="104" fillId="0" borderId="152" applyNumberFormat="0" applyFont="0" applyFill="0" applyAlignment="0" applyProtection="0"/>
    <xf numFmtId="0" fontId="34" fillId="0" borderId="160" applyNumberFormat="0" applyFill="0" applyAlignment="0" applyProtection="0"/>
    <xf numFmtId="0" fontId="34" fillId="0" borderId="160" applyNumberFormat="0" applyFill="0" applyAlignment="0" applyProtection="0"/>
    <xf numFmtId="209" fontId="117" fillId="66" borderId="154"/>
    <xf numFmtId="8" fontId="141" fillId="0" borderId="155">
      <protection locked="0"/>
    </xf>
    <xf numFmtId="0" fontId="29" fillId="8" borderId="153" applyNumberFormat="0" applyAlignment="0" applyProtection="0"/>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34" fillId="0" borderId="160" applyNumberFormat="0" applyFill="0" applyAlignment="0" applyProtection="0"/>
    <xf numFmtId="0" fontId="34" fillId="0" borderId="160" applyNumberFormat="0" applyFill="0" applyAlignment="0" applyProtection="0"/>
    <xf numFmtId="1" fontId="150" fillId="72" borderId="151" applyNumberFormat="0" applyBorder="0" applyAlignment="0">
      <alignment horizontal="centerContinuous" vertical="center"/>
      <protection locked="0"/>
    </xf>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173" fillId="76" borderId="156">
      <alignment horizontal="left" vertical="center" wrapText="1"/>
    </xf>
    <xf numFmtId="8" fontId="141" fillId="0" borderId="155">
      <protection locked="0"/>
    </xf>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15" fillId="64" borderId="153" applyNumberFormat="0">
      <alignment horizontal="left" vertical="center"/>
    </xf>
    <xf numFmtId="0" fontId="15" fillId="63" borderId="153" applyNumberFormat="0">
      <alignment horizontal="centerContinuous" vertical="center" wrapText="1"/>
    </xf>
    <xf numFmtId="209" fontId="117" fillId="66" borderId="154"/>
    <xf numFmtId="0" fontId="34" fillId="0" borderId="160" applyNumberFormat="0" applyFill="0" applyAlignment="0" applyProtection="0"/>
    <xf numFmtId="0" fontId="21" fillId="21" borderId="153" applyNumberFormat="0" applyAlignment="0" applyProtection="0"/>
    <xf numFmtId="242" fontId="218" fillId="88" borderId="159" applyNumberFormat="0" applyBorder="0" applyAlignment="0" applyProtection="0">
      <alignment vertical="center"/>
    </xf>
    <xf numFmtId="0" fontId="32" fillId="21" borderId="158" applyNumberFormat="0" applyAlignment="0" applyProtection="0"/>
    <xf numFmtId="0" fontId="32" fillId="21" borderId="158" applyNumberFormat="0" applyAlignment="0" applyProtection="0"/>
    <xf numFmtId="0" fontId="21" fillId="21" borderId="153" applyNumberFormat="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2" fillId="21" borderId="158" applyNumberFormat="0" applyAlignment="0" applyProtection="0"/>
    <xf numFmtId="0" fontId="104" fillId="0" borderId="152" applyNumberFormat="0" applyFont="0" applyFill="0" applyAlignment="0" applyProtection="0"/>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0" fontId="104" fillId="0" borderId="152" applyNumberFormat="0" applyFont="0" applyFill="0" applyAlignment="0" applyProtection="0"/>
    <xf numFmtId="0" fontId="32" fillId="21" borderId="158" applyNumberFormat="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18" fillId="24" borderId="157" applyNumberFormat="0" applyFont="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21" fillId="21" borderId="153" applyNumberFormat="0" applyAlignment="0" applyProtection="0"/>
    <xf numFmtId="0" fontId="21" fillId="21" borderId="153" applyNumberFormat="0" applyAlignment="0" applyProtection="0"/>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29" fillId="8" borderId="153" applyNumberFormat="0" applyAlignment="0" applyProtection="0"/>
    <xf numFmtId="0" fontId="29" fillId="8" borderId="153" applyNumberFormat="0" applyAlignment="0" applyProtection="0"/>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242" fontId="218" fillId="88" borderId="159" applyNumberFormat="0" applyBorder="0" applyAlignment="0" applyProtection="0">
      <alignment vertical="center"/>
    </xf>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209" fontId="117" fillId="66" borderId="154"/>
    <xf numFmtId="209" fontId="117" fillId="66" borderId="154"/>
    <xf numFmtId="209" fontId="117" fillId="66" borderId="154"/>
    <xf numFmtId="0" fontId="104" fillId="0" borderId="152" applyNumberFormat="0" applyFont="0" applyFill="0" applyAlignment="0" applyProtection="0"/>
    <xf numFmtId="0" fontId="104" fillId="0" borderId="152" applyNumberFormat="0" applyFont="0" applyFill="0" applyAlignment="0" applyProtection="0"/>
    <xf numFmtId="209" fontId="117" fillId="66" borderId="154"/>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8" fontId="141" fillId="0" borderId="155">
      <protection locked="0"/>
    </xf>
    <xf numFmtId="8" fontId="141" fillId="0" borderId="155">
      <protection locked="0"/>
    </xf>
    <xf numFmtId="8" fontId="141" fillId="0" borderId="155">
      <protection locked="0"/>
    </xf>
    <xf numFmtId="8" fontId="141" fillId="0" borderId="155">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0" fontId="104" fillId="0" borderId="152" applyNumberFormat="0" applyFont="0" applyFill="0" applyAlignment="0" applyProtection="0"/>
    <xf numFmtId="209" fontId="117" fillId="66" borderId="154"/>
    <xf numFmtId="209" fontId="117" fillId="66" borderId="154"/>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0" fontId="32" fillId="21" borderId="158" applyNumberFormat="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3" borderId="153" applyNumberFormat="0">
      <alignment horizontal="centerContinuous" vertical="center" wrapText="1"/>
    </xf>
    <xf numFmtId="0" fontId="15" fillId="64" borderId="153" applyNumberFormat="0">
      <alignment horizontal="left" vertical="center"/>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8" fontId="141" fillId="0" borderId="155">
      <protection locked="0"/>
    </xf>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1" fontId="150" fillId="72" borderId="151" applyNumberFormat="0" applyBorder="0" applyAlignment="0">
      <alignment horizontal="centerContinuous" vertical="center"/>
      <protection locked="0"/>
    </xf>
    <xf numFmtId="8" fontId="141" fillId="0" borderId="155">
      <protection locked="0"/>
    </xf>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209" fontId="117" fillId="66" borderId="154"/>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cellStyleXfs>
  <cellXfs count="698">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0" xfId="53" applyFont="1" applyFill="1" applyBorder="1" applyAlignment="1">
      <alignment horizontal="center"/>
    </xf>
    <xf numFmtId="0" fontId="49"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49" fillId="2" borderId="0" xfId="0" applyFont="1" applyFill="1" applyAlignment="1">
      <alignment vertical="top"/>
    </xf>
    <xf numFmtId="0" fontId="49" fillId="2" borderId="0" xfId="0" applyFont="1" applyFill="1" applyAlignment="1">
      <alignment vertical="top" wrapText="1"/>
    </xf>
    <xf numFmtId="0" fontId="9" fillId="2" borderId="0" xfId="0" applyFont="1" applyFill="1" applyAlignment="1">
      <alignment vertical="top"/>
    </xf>
    <xf numFmtId="0" fontId="49" fillId="2" borderId="0" xfId="0" applyFont="1" applyFill="1" applyAlignment="1">
      <alignment horizontal="center" vertical="top" wrapText="1"/>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0" fillId="2" borderId="0" xfId="0" applyFont="1" applyFill="1"/>
    <xf numFmtId="0" fontId="40" fillId="2" borderId="0" xfId="0" applyFont="1" applyFill="1" applyBorder="1" applyAlignment="1">
      <alignment horizontal="center"/>
    </xf>
    <xf numFmtId="0" fontId="0" fillId="2" borderId="0" xfId="0" applyFont="1" applyFill="1" applyBorder="1"/>
    <xf numFmtId="0" fontId="50" fillId="2" borderId="0" xfId="0" applyFont="1" applyFill="1" applyAlignment="1">
      <alignment horizontal="center"/>
    </xf>
    <xf numFmtId="0" fontId="55"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2" fillId="2" borderId="0" xfId="0" applyFont="1" applyFill="1" applyAlignment="1">
      <alignment horizontal="left"/>
    </xf>
    <xf numFmtId="171" fontId="50" fillId="2" borderId="2" xfId="0" applyNumberFormat="1" applyFont="1" applyFill="1" applyBorder="1" applyAlignment="1">
      <alignment horizontal="center"/>
    </xf>
    <xf numFmtId="171" fontId="50"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5"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1" fillId="2" borderId="0" xfId="0" applyFont="1" applyFill="1" applyBorder="1" applyAlignment="1"/>
    <xf numFmtId="0" fontId="50" fillId="2" borderId="0" xfId="0" applyFont="1" applyFill="1" applyAlignment="1">
      <alignment horizontal="left"/>
    </xf>
    <xf numFmtId="0" fontId="51" fillId="2" borderId="0" xfId="0" applyFont="1" applyFill="1" applyBorder="1" applyAlignment="1">
      <alignment horizontal="left"/>
    </xf>
    <xf numFmtId="175" fontId="63" fillId="0" borderId="29" xfId="40" applyNumberFormat="1" applyFont="1" applyFill="1" applyBorder="1" applyAlignment="1">
      <alignment vertical="center"/>
    </xf>
    <xf numFmtId="0" fontId="50" fillId="2" borderId="0" xfId="0" applyFont="1" applyFill="1" applyAlignment="1">
      <alignment horizontal="left" wrapText="1"/>
    </xf>
    <xf numFmtId="164" fontId="55" fillId="2" borderId="42" xfId="0" applyNumberFormat="1" applyFont="1" applyFill="1" applyBorder="1" applyAlignment="1">
      <alignment horizontal="center"/>
    </xf>
    <xf numFmtId="164" fontId="55" fillId="2" borderId="43" xfId="0" applyNumberFormat="1" applyFont="1" applyFill="1" applyBorder="1" applyAlignment="1">
      <alignment horizontal="center"/>
    </xf>
    <xf numFmtId="164" fontId="50" fillId="2" borderId="42" xfId="0" applyNumberFormat="1" applyFont="1" applyFill="1" applyBorder="1" applyAlignment="1">
      <alignment horizontal="center"/>
    </xf>
    <xf numFmtId="164" fontId="50" fillId="2" borderId="43" xfId="0" applyNumberFormat="1" applyFont="1" applyFill="1" applyBorder="1" applyAlignment="1">
      <alignment horizontal="center"/>
    </xf>
    <xf numFmtId="0" fontId="50" fillId="2" borderId="11" xfId="0" applyFont="1" applyFill="1" applyBorder="1" applyAlignment="1">
      <alignment vertical="center"/>
    </xf>
    <xf numFmtId="0" fontId="50" fillId="2" borderId="10" xfId="0" applyFont="1" applyFill="1" applyBorder="1" applyAlignment="1">
      <alignment vertical="center"/>
    </xf>
    <xf numFmtId="0" fontId="55" fillId="2" borderId="11" xfId="0" applyFont="1" applyFill="1" applyBorder="1" applyAlignment="1">
      <alignment vertical="center"/>
    </xf>
    <xf numFmtId="170" fontId="64" fillId="28" borderId="49" xfId="0" applyNumberFormat="1" applyFont="1" applyFill="1" applyBorder="1" applyAlignment="1">
      <alignment horizontal="center" vertical="center" wrapText="1"/>
    </xf>
    <xf numFmtId="170" fontId="64" fillId="27" borderId="50" xfId="6" applyNumberFormat="1" applyFont="1" applyFill="1" applyBorder="1" applyAlignment="1">
      <alignment horizontal="center" vertical="center" wrapText="1"/>
    </xf>
    <xf numFmtId="170" fontId="64" fillId="28" borderId="41" xfId="0" applyNumberFormat="1" applyFont="1" applyFill="1" applyBorder="1" applyAlignment="1">
      <alignment horizontal="center" vertical="center" wrapText="1"/>
    </xf>
    <xf numFmtId="171" fontId="55"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3" fillId="2" borderId="0" xfId="0" applyFont="1" applyFill="1" applyBorder="1" applyAlignment="1">
      <alignment horizontal="center" vertical="center"/>
    </xf>
    <xf numFmtId="0" fontId="58" fillId="2" borderId="0" xfId="0" applyFont="1" applyFill="1" applyAlignment="1">
      <alignment horizontal="left"/>
    </xf>
    <xf numFmtId="0" fontId="50" fillId="2" borderId="39" xfId="0" applyFont="1" applyFill="1" applyBorder="1" applyAlignment="1">
      <alignment horizontal="center"/>
    </xf>
    <xf numFmtId="170" fontId="64" fillId="28" borderId="47" xfId="0" applyNumberFormat="1" applyFont="1" applyFill="1" applyBorder="1" applyAlignment="1">
      <alignment horizontal="center" vertical="center" wrapText="1"/>
    </xf>
    <xf numFmtId="170" fontId="64" fillId="27" borderId="46" xfId="6" applyNumberFormat="1" applyFont="1" applyFill="1" applyBorder="1" applyAlignment="1">
      <alignment horizontal="center" vertical="center" wrapText="1"/>
    </xf>
    <xf numFmtId="170" fontId="64" fillId="28" borderId="46" xfId="0" applyNumberFormat="1" applyFont="1" applyFill="1" applyBorder="1" applyAlignment="1">
      <alignment horizontal="center" vertical="center" wrapText="1"/>
    </xf>
    <xf numFmtId="0" fontId="50" fillId="2" borderId="4" xfId="0" applyFont="1" applyFill="1" applyBorder="1" applyAlignment="1">
      <alignment horizontal="center"/>
    </xf>
    <xf numFmtId="38" fontId="50" fillId="2" borderId="39" xfId="0" applyNumberFormat="1" applyFont="1" applyFill="1" applyBorder="1" applyAlignment="1">
      <alignment horizontal="center"/>
    </xf>
    <xf numFmtId="0" fontId="55" fillId="2" borderId="4" xfId="0" applyFont="1" applyFill="1" applyBorder="1" applyAlignment="1">
      <alignment horizontal="left" vertical="center" wrapText="1"/>
    </xf>
    <xf numFmtId="0" fontId="55" fillId="2" borderId="54" xfId="0" applyFont="1" applyFill="1" applyBorder="1" applyAlignment="1">
      <alignment horizontal="left" vertical="center" wrapText="1"/>
    </xf>
    <xf numFmtId="0" fontId="55" fillId="2" borderId="55" xfId="0" applyFont="1" applyFill="1" applyBorder="1" applyAlignment="1">
      <alignment horizontal="center"/>
    </xf>
    <xf numFmtId="164" fontId="55" fillId="2" borderId="44" xfId="0" applyNumberFormat="1" applyFont="1" applyFill="1" applyBorder="1" applyAlignment="1">
      <alignment horizontal="center"/>
    </xf>
    <xf numFmtId="0" fontId="0" fillId="2" borderId="6" xfId="0" applyFill="1" applyBorder="1"/>
    <xf numFmtId="0" fontId="62" fillId="2" borderId="0" xfId="0" applyFont="1" applyFill="1" applyBorder="1" applyAlignment="1">
      <alignment vertical="center"/>
    </xf>
    <xf numFmtId="0" fontId="50" fillId="0" borderId="2" xfId="0" applyNumberFormat="1" applyFont="1" applyBorder="1" applyAlignment="1">
      <alignment horizontal="center"/>
    </xf>
    <xf numFmtId="0" fontId="50" fillId="2" borderId="37" xfId="0" applyFont="1" applyFill="1" applyBorder="1"/>
    <xf numFmtId="3" fontId="50" fillId="2" borderId="2" xfId="0" applyNumberFormat="1" applyFont="1" applyFill="1" applyBorder="1" applyAlignment="1">
      <alignment horizontal="center"/>
    </xf>
    <xf numFmtId="3" fontId="50" fillId="2" borderId="2" xfId="0" applyNumberFormat="1" applyFont="1" applyFill="1" applyBorder="1"/>
    <xf numFmtId="3" fontId="50" fillId="2" borderId="37" xfId="0" applyNumberFormat="1" applyFont="1" applyFill="1" applyBorder="1" applyAlignment="1">
      <alignment horizontal="center"/>
    </xf>
    <xf numFmtId="3" fontId="50"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8" fillId="2" borderId="0" xfId="0" applyFont="1" applyFill="1" applyBorder="1" applyAlignment="1">
      <alignment horizontal="left"/>
    </xf>
    <xf numFmtId="0" fontId="58"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5" fillId="2" borderId="34" xfId="0" applyFont="1" applyFill="1" applyBorder="1" applyAlignment="1">
      <alignment horizontal="left" wrapText="1"/>
    </xf>
    <xf numFmtId="0" fontId="55" fillId="2" borderId="35" xfId="0" applyFont="1" applyFill="1" applyBorder="1" applyAlignment="1">
      <alignment horizontal="center" vertical="center"/>
    </xf>
    <xf numFmtId="0" fontId="41" fillId="2" borderId="0" xfId="0" applyFont="1" applyFill="1" applyBorder="1" applyAlignment="1">
      <alignment vertical="center"/>
    </xf>
    <xf numFmtId="0" fontId="58" fillId="2" borderId="0" xfId="0" applyFont="1" applyFill="1" applyAlignment="1">
      <alignment horizontal="center"/>
    </xf>
    <xf numFmtId="0" fontId="56" fillId="2" borderId="0" xfId="0" applyFont="1" applyFill="1" applyAlignment="1">
      <alignment horizontal="center"/>
    </xf>
    <xf numFmtId="0" fontId="68" fillId="2" borderId="4" xfId="0" applyFont="1" applyFill="1" applyBorder="1" applyAlignment="1">
      <alignment horizontal="left" vertical="center" wrapText="1"/>
    </xf>
    <xf numFmtId="0" fontId="68" fillId="2" borderId="39" xfId="0" applyFont="1" applyFill="1" applyBorder="1" applyAlignment="1">
      <alignment horizontal="center" vertical="center" wrapText="1"/>
    </xf>
    <xf numFmtId="0" fontId="68" fillId="2" borderId="3" xfId="0" applyFont="1" applyFill="1" applyBorder="1" applyAlignment="1">
      <alignment horizontal="left" vertical="center" wrapText="1"/>
    </xf>
    <xf numFmtId="0" fontId="55" fillId="2" borderId="40" xfId="0" applyFont="1" applyFill="1" applyBorder="1" applyAlignment="1">
      <alignment horizontal="center" vertical="center" wrapText="1"/>
    </xf>
    <xf numFmtId="0" fontId="68"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3" fillId="0" borderId="0" xfId="40" applyNumberFormat="1" applyFont="1" applyFill="1" applyBorder="1" applyAlignment="1">
      <alignment vertical="center"/>
    </xf>
    <xf numFmtId="0" fontId="64" fillId="27" borderId="59" xfId="0" applyNumberFormat="1" applyFont="1" applyFill="1" applyBorder="1" applyAlignment="1">
      <alignment horizontal="center" vertical="center" wrapText="1"/>
    </xf>
    <xf numFmtId="170" fontId="64" fillId="27" borderId="59" xfId="6" applyNumberFormat="1" applyFont="1" applyFill="1" applyBorder="1" applyAlignment="1">
      <alignment horizontal="center" vertical="center" wrapText="1"/>
    </xf>
    <xf numFmtId="0" fontId="60" fillId="2" borderId="0" xfId="0" applyFont="1" applyFill="1"/>
    <xf numFmtId="0" fontId="41" fillId="2" borderId="0" xfId="0" applyFont="1" applyFill="1"/>
    <xf numFmtId="0" fontId="50" fillId="2" borderId="0" xfId="0" applyFont="1" applyFill="1" applyAlignment="1">
      <alignment wrapText="1"/>
    </xf>
    <xf numFmtId="0" fontId="60" fillId="2" borderId="0" xfId="0" applyFont="1" applyFill="1" applyAlignment="1">
      <alignment horizontal="center"/>
    </xf>
    <xf numFmtId="39" fontId="51" fillId="2" borderId="0" xfId="0" applyNumberFormat="1" applyFont="1" applyFill="1" applyBorder="1" applyAlignment="1">
      <alignment horizontal="center"/>
    </xf>
    <xf numFmtId="0" fontId="70" fillId="2" borderId="0" xfId="0" applyFont="1" applyFill="1" applyBorder="1" applyAlignment="1">
      <alignment horizontal="center" wrapText="1"/>
    </xf>
    <xf numFmtId="0" fontId="66" fillId="2" borderId="0" xfId="0" applyFont="1" applyFill="1" applyAlignment="1">
      <alignment horizontal="center"/>
    </xf>
    <xf numFmtId="0" fontId="66" fillId="2" borderId="0" xfId="0" applyFont="1" applyFill="1" applyAlignment="1">
      <alignment horizontal="center" wrapText="1"/>
    </xf>
    <xf numFmtId="0" fontId="71" fillId="2" borderId="0" xfId="0" applyFont="1" applyFill="1"/>
    <xf numFmtId="0" fontId="55" fillId="2" borderId="12" xfId="0" applyNumberFormat="1" applyFont="1" applyFill="1" applyBorder="1" applyAlignment="1">
      <alignment horizontal="center" vertical="top"/>
    </xf>
    <xf numFmtId="0" fontId="71" fillId="2" borderId="12" xfId="0" applyNumberFormat="1" applyFont="1" applyFill="1" applyBorder="1" applyAlignment="1">
      <alignment horizontal="center" vertical="top"/>
    </xf>
    <xf numFmtId="0" fontId="61" fillId="2" borderId="0" xfId="0" applyFont="1" applyFill="1" applyAlignment="1">
      <alignment vertical="center"/>
    </xf>
    <xf numFmtId="0" fontId="63" fillId="0" borderId="2" xfId="0" applyFont="1" applyBorder="1" applyAlignment="1">
      <alignment horizontal="center" vertical="top"/>
    </xf>
    <xf numFmtId="0" fontId="55" fillId="0" borderId="2" xfId="0" applyFont="1" applyBorder="1" applyAlignment="1">
      <alignment horizontal="center" vertical="top"/>
    </xf>
    <xf numFmtId="0" fontId="63" fillId="2" borderId="2" xfId="0" applyFont="1" applyFill="1" applyBorder="1" applyAlignment="1">
      <alignment horizontal="center" vertical="top"/>
    </xf>
    <xf numFmtId="0" fontId="73" fillId="2" borderId="0" xfId="0" applyFont="1" applyFill="1"/>
    <xf numFmtId="0" fontId="72" fillId="2" borderId="0" xfId="0" applyFont="1" applyFill="1" applyBorder="1" applyAlignment="1">
      <alignment horizontal="center"/>
    </xf>
    <xf numFmtId="0" fontId="50" fillId="2" borderId="0" xfId="0" applyFont="1" applyFill="1" applyAlignment="1">
      <alignment horizontal="center" vertical="center"/>
    </xf>
    <xf numFmtId="0" fontId="50" fillId="2" borderId="0" xfId="0" applyFont="1" applyFill="1" applyBorder="1"/>
    <xf numFmtId="0" fontId="50" fillId="2" borderId="37" xfId="74" applyFont="1" applyFill="1" applyBorder="1" applyAlignment="1" applyProtection="1">
      <alignment horizontal="center"/>
      <protection locked="0"/>
    </xf>
    <xf numFmtId="176" fontId="55" fillId="2" borderId="0" xfId="71" applyNumberFormat="1" applyFont="1" applyFill="1" applyBorder="1" applyAlignment="1" applyProtection="1">
      <alignment horizontal="left" vertical="center"/>
      <protection locked="0"/>
    </xf>
    <xf numFmtId="0" fontId="50" fillId="2" borderId="37" xfId="74" applyFont="1" applyFill="1" applyBorder="1" applyProtection="1">
      <protection locked="0"/>
    </xf>
    <xf numFmtId="176" fontId="55" fillId="2" borderId="0" xfId="71" applyNumberFormat="1" applyFont="1" applyFill="1" applyBorder="1" applyProtection="1">
      <protection locked="0"/>
    </xf>
    <xf numFmtId="176" fontId="55" fillId="2" borderId="37" xfId="71" applyNumberFormat="1" applyFont="1" applyFill="1" applyBorder="1" applyAlignment="1" applyProtection="1">
      <alignment horizontal="left" vertical="center"/>
      <protection locked="0"/>
    </xf>
    <xf numFmtId="176" fontId="55" fillId="2" borderId="37" xfId="71" applyNumberFormat="1" applyFont="1" applyFill="1" applyBorder="1" applyProtection="1">
      <protection locked="0"/>
    </xf>
    <xf numFmtId="0" fontId="50" fillId="2" borderId="37" xfId="0" applyNumberFormat="1" applyFont="1" applyFill="1" applyBorder="1"/>
    <xf numFmtId="0" fontId="50" fillId="2" borderId="0" xfId="0" applyNumberFormat="1" applyFont="1" applyFill="1"/>
    <xf numFmtId="0" fontId="50" fillId="2" borderId="0" xfId="0" applyNumberFormat="1" applyFont="1" applyFill="1" applyBorder="1"/>
    <xf numFmtId="0" fontId="55" fillId="2" borderId="0" xfId="0" applyFont="1" applyFill="1" applyBorder="1"/>
    <xf numFmtId="0" fontId="55" fillId="2" borderId="0" xfId="0" applyFont="1" applyFill="1" applyBorder="1" applyAlignment="1">
      <alignment horizontal="center"/>
    </xf>
    <xf numFmtId="0" fontId="50" fillId="2" borderId="0" xfId="0" applyFont="1" applyFill="1" applyBorder="1" applyAlignment="1">
      <alignment horizontal="left"/>
    </xf>
    <xf numFmtId="0" fontId="62" fillId="2" borderId="0" xfId="0" applyFont="1" applyFill="1" applyAlignment="1">
      <alignment vertical="center"/>
    </xf>
    <xf numFmtId="0" fontId="55" fillId="2" borderId="0" xfId="0" applyFont="1" applyFill="1" applyBorder="1" applyAlignment="1">
      <alignment vertical="center"/>
    </xf>
    <xf numFmtId="0" fontId="64" fillId="27" borderId="37" xfId="0" applyFont="1" applyFill="1" applyBorder="1" applyAlignment="1">
      <alignment horizontal="center" vertical="center" wrapText="1"/>
    </xf>
    <xf numFmtId="0" fontId="69" fillId="27" borderId="37" xfId="0" applyFont="1" applyFill="1" applyBorder="1"/>
    <xf numFmtId="0" fontId="64" fillId="27" borderId="10" xfId="0" applyFont="1" applyFill="1" applyBorder="1" applyAlignment="1">
      <alignment wrapText="1"/>
    </xf>
    <xf numFmtId="0" fontId="64" fillId="27" borderId="1" xfId="0" applyFont="1" applyFill="1" applyBorder="1" applyAlignment="1">
      <alignment vertical="center" wrapText="1"/>
    </xf>
    <xf numFmtId="0" fontId="39" fillId="2" borderId="0" xfId="0" applyFont="1" applyFill="1" applyAlignment="1">
      <alignment horizontal="left" wrapText="1"/>
    </xf>
    <xf numFmtId="0" fontId="64" fillId="27" borderId="59" xfId="0" quotePrefix="1" applyFont="1" applyFill="1" applyBorder="1" applyAlignment="1">
      <alignment horizontal="center" vertical="center"/>
    </xf>
    <xf numFmtId="170" fontId="59"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0" fontId="40" fillId="0" borderId="9" xfId="0" applyNumberFormat="1"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0" fontId="40" fillId="2" borderId="9" xfId="0" applyNumberFormat="1"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7" fillId="2" borderId="0" xfId="0" applyFont="1" applyFill="1" applyAlignment="1">
      <alignment vertical="top"/>
    </xf>
    <xf numFmtId="170" fontId="59"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0" fontId="13" fillId="2" borderId="8" xfId="0" applyNumberFormat="1" applyFont="1" applyFill="1" applyBorder="1"/>
    <xf numFmtId="169" fontId="13" fillId="2" borderId="8" xfId="0" applyNumberFormat="1" applyFont="1" applyFill="1" applyBorder="1"/>
    <xf numFmtId="17" fontId="52" fillId="2" borderId="15" xfId="0" applyNumberFormat="1" applyFont="1" applyFill="1" applyBorder="1"/>
    <xf numFmtId="0" fontId="52" fillId="2" borderId="15" xfId="0" applyFont="1" applyFill="1" applyBorder="1"/>
    <xf numFmtId="10" fontId="52" fillId="2" borderId="15" xfId="0" applyNumberFormat="1" applyFont="1" applyFill="1" applyBorder="1"/>
    <xf numFmtId="169" fontId="52" fillId="2" borderId="15" xfId="0" applyNumberFormat="1" applyFont="1" applyFill="1" applyBorder="1"/>
    <xf numFmtId="0" fontId="62" fillId="2" borderId="0" xfId="0" applyFont="1" applyFill="1" applyAlignment="1">
      <alignment horizontal="left"/>
    </xf>
    <xf numFmtId="0" fontId="39" fillId="2" borderId="0" xfId="0" applyFont="1" applyFill="1" applyAlignment="1">
      <alignment horizontal="center" wrapText="1"/>
    </xf>
    <xf numFmtId="175" fontId="63" fillId="29" borderId="29" xfId="40" applyNumberFormat="1" applyFont="1" applyFill="1" applyBorder="1" applyAlignment="1">
      <alignment horizontal="left" vertical="center" wrapText="1"/>
    </xf>
    <xf numFmtId="175" fontId="63" fillId="29" borderId="29" xfId="40" applyNumberFormat="1" applyFont="1" applyFill="1" applyBorder="1" applyAlignment="1">
      <alignment vertical="center" wrapText="1"/>
    </xf>
    <xf numFmtId="175" fontId="63" fillId="29" borderId="0" xfId="40" applyNumberFormat="1" applyFont="1" applyFill="1" applyBorder="1" applyAlignment="1">
      <alignment vertical="center" wrapText="1"/>
    </xf>
    <xf numFmtId="3" fontId="50" fillId="29" borderId="39" xfId="0" applyNumberFormat="1" applyFont="1" applyFill="1" applyBorder="1" applyAlignment="1">
      <alignment horizontal="center"/>
    </xf>
    <xf numFmtId="0" fontId="50" fillId="29" borderId="39" xfId="0" applyFont="1" applyFill="1" applyBorder="1" applyAlignment="1">
      <alignment horizontal="center"/>
    </xf>
    <xf numFmtId="172" fontId="55"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5" fillId="2" borderId="39" xfId="0" applyFont="1" applyFill="1" applyBorder="1" applyAlignment="1">
      <alignment horizontal="center" vertical="center" wrapText="1"/>
    </xf>
    <xf numFmtId="0" fontId="55" fillId="29" borderId="39" xfId="0" applyFont="1" applyFill="1" applyBorder="1" applyAlignment="1">
      <alignment horizontal="center" vertical="center" wrapText="1"/>
    </xf>
    <xf numFmtId="177" fontId="55" fillId="29" borderId="39" xfId="70" applyNumberFormat="1" applyFont="1" applyFill="1" applyBorder="1" applyAlignment="1" applyProtection="1">
      <alignment horizontal="center"/>
      <protection locked="0"/>
    </xf>
    <xf numFmtId="177" fontId="55" fillId="29" borderId="55" xfId="70" applyNumberFormat="1" applyFont="1" applyFill="1" applyBorder="1" applyAlignment="1" applyProtection="1">
      <alignment horizontal="center"/>
      <protection locked="0"/>
    </xf>
    <xf numFmtId="177" fontId="55" fillId="29" borderId="55" xfId="70" applyNumberFormat="1" applyFont="1" applyFill="1" applyBorder="1"/>
    <xf numFmtId="0" fontId="50" fillId="2" borderId="0" xfId="0" applyFont="1" applyFill="1" applyAlignment="1">
      <alignment vertical="center"/>
    </xf>
    <xf numFmtId="167" fontId="63" fillId="29" borderId="2" xfId="0" applyNumberFormat="1" applyFont="1" applyFill="1" applyBorder="1" applyAlignment="1">
      <alignment horizontal="center" vertical="top"/>
    </xf>
    <xf numFmtId="176" fontId="55" fillId="29" borderId="37" xfId="71" applyNumberFormat="1" applyFont="1" applyFill="1" applyBorder="1" applyAlignment="1" applyProtection="1">
      <alignment horizontal="left" vertical="center"/>
      <protection locked="0"/>
    </xf>
    <xf numFmtId="0" fontId="64"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3"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59" fillId="27" borderId="66" xfId="6" applyNumberFormat="1" applyFont="1" applyFill="1" applyBorder="1" applyAlignment="1">
      <alignment horizontal="center" vertical="center" wrapText="1"/>
    </xf>
    <xf numFmtId="170" fontId="59"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0" fontId="40" fillId="29" borderId="8" xfId="0" applyNumberFormat="1"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4" fillId="2" borderId="0" xfId="73" applyFont="1" applyFill="1"/>
    <xf numFmtId="164" fontId="55" fillId="29" borderId="64" xfId="0" applyNumberFormat="1" applyFont="1" applyFill="1" applyBorder="1" applyAlignment="1">
      <alignment horizontal="center"/>
    </xf>
    <xf numFmtId="0" fontId="56" fillId="2" borderId="0" xfId="0" applyFont="1" applyFill="1" applyAlignment="1">
      <alignment horizontal="center"/>
    </xf>
    <xf numFmtId="0" fontId="65" fillId="2" borderId="0" xfId="0" applyFont="1" applyFill="1" applyAlignment="1">
      <alignment horizontal="center"/>
    </xf>
    <xf numFmtId="0" fontId="51" fillId="2" borderId="0" xfId="0" applyFont="1" applyFill="1" applyBorder="1" applyAlignment="1">
      <alignment horizontal="left"/>
    </xf>
    <xf numFmtId="175" fontId="63" fillId="29" borderId="0" xfId="40" applyNumberFormat="1" applyFont="1" applyFill="1" applyBorder="1" applyAlignment="1">
      <alignment horizontal="left" vertical="center"/>
    </xf>
    <xf numFmtId="0" fontId="55" fillId="2" borderId="0" xfId="0" applyFont="1" applyFill="1" applyBorder="1" applyAlignment="1">
      <alignment horizontal="left" vertical="center" wrapText="1"/>
    </xf>
    <xf numFmtId="0" fontId="64" fillId="27" borderId="50" xfId="0" applyFont="1" applyFill="1" applyBorder="1" applyAlignment="1">
      <alignment horizontal="center" vertical="center" wrapText="1"/>
    </xf>
    <xf numFmtId="0" fontId="64" fillId="27" borderId="37" xfId="0" applyFont="1" applyFill="1" applyBorder="1" applyAlignment="1">
      <alignment horizontal="center" vertical="center" wrapText="1"/>
    </xf>
    <xf numFmtId="0" fontId="39" fillId="2" borderId="0" xfId="0" applyFont="1" applyFill="1" applyAlignment="1">
      <alignment horizontal="center" wrapText="1"/>
    </xf>
    <xf numFmtId="164" fontId="55" fillId="29" borderId="39" xfId="0" applyNumberFormat="1" applyFont="1" applyFill="1" applyBorder="1" applyAlignment="1">
      <alignment horizontal="center"/>
    </xf>
    <xf numFmtId="164" fontId="55"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1" fillId="2" borderId="5" xfId="0" applyNumberFormat="1" applyFont="1" applyFill="1" applyBorder="1" applyAlignment="1">
      <alignment horizontal="center" wrapText="1"/>
    </xf>
    <xf numFmtId="0" fontId="67" fillId="2" borderId="0" xfId="0" applyFont="1" applyFill="1" applyBorder="1" applyAlignment="1">
      <alignment horizontal="center" vertical="center" textRotation="90"/>
    </xf>
    <xf numFmtId="3" fontId="60" fillId="26" borderId="34" xfId="0" applyNumberFormat="1" applyFont="1" applyFill="1" applyBorder="1" applyAlignment="1">
      <alignment horizontal="center" vertical="center"/>
    </xf>
    <xf numFmtId="3" fontId="60" fillId="26" borderId="35" xfId="0" applyNumberFormat="1" applyFont="1" applyFill="1" applyBorder="1" applyAlignment="1">
      <alignment horizontal="center" vertical="center"/>
    </xf>
    <xf numFmtId="3" fontId="60" fillId="26" borderId="35" xfId="0" applyNumberFormat="1" applyFont="1" applyFill="1" applyBorder="1" applyAlignment="1">
      <alignment vertical="center"/>
    </xf>
    <xf numFmtId="3" fontId="60" fillId="26" borderId="36" xfId="0" applyNumberFormat="1" applyFont="1" applyFill="1" applyBorder="1" applyAlignment="1">
      <alignment vertical="center"/>
    </xf>
    <xf numFmtId="9" fontId="50" fillId="2" borderId="13" xfId="0" applyNumberFormat="1" applyFont="1" applyFill="1" applyBorder="1"/>
    <xf numFmtId="3" fontId="55" fillId="2" borderId="0" xfId="0" applyNumberFormat="1" applyFont="1" applyFill="1" applyBorder="1" applyAlignment="1">
      <alignment horizontal="center" vertical="center"/>
    </xf>
    <xf numFmtId="175" fontId="63" fillId="0" borderId="0" xfId="40" applyNumberFormat="1" applyFont="1" applyFill="1" applyBorder="1" applyAlignment="1">
      <alignment horizontal="center" vertical="center"/>
    </xf>
    <xf numFmtId="3" fontId="55" fillId="2" borderId="0" xfId="0" applyNumberFormat="1" applyFont="1" applyFill="1" applyBorder="1" applyAlignment="1">
      <alignment vertical="center" wrapText="1"/>
    </xf>
    <xf numFmtId="3" fontId="60" fillId="2" borderId="0" xfId="0" applyNumberFormat="1" applyFont="1" applyFill="1" applyBorder="1" applyAlignment="1">
      <alignment vertical="center" wrapText="1"/>
    </xf>
    <xf numFmtId="0" fontId="55" fillId="2" borderId="0" xfId="0" applyNumberFormat="1" applyFont="1" applyFill="1" applyBorder="1" applyAlignment="1">
      <alignment vertical="top" wrapText="1"/>
    </xf>
    <xf numFmtId="3" fontId="55" fillId="0" borderId="0" xfId="0" applyNumberFormat="1" applyFont="1" applyFill="1" applyBorder="1" applyAlignment="1">
      <alignment horizontal="center" vertical="center"/>
    </xf>
    <xf numFmtId="3" fontId="55" fillId="29" borderId="39" xfId="0" applyNumberFormat="1" applyFont="1" applyFill="1" applyBorder="1" applyAlignment="1">
      <alignment horizontal="center" vertical="center"/>
    </xf>
    <xf numFmtId="3" fontId="51"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5" fillId="2" borderId="0" xfId="0" applyNumberFormat="1" applyFont="1" applyFill="1" applyBorder="1" applyAlignment="1">
      <alignment horizontal="left" vertical="center"/>
    </xf>
    <xf numFmtId="3" fontId="50" fillId="2" borderId="0" xfId="0" applyNumberFormat="1" applyFont="1" applyFill="1" applyBorder="1" applyAlignment="1">
      <alignment horizontal="center" vertical="center"/>
    </xf>
    <xf numFmtId="168" fontId="55"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1"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4" fillId="27" borderId="70" xfId="0" applyNumberFormat="1" applyFont="1" applyFill="1" applyBorder="1" applyAlignment="1">
      <alignment horizontal="center" vertical="center" wrapText="1"/>
    </xf>
    <xf numFmtId="0" fontId="64" fillId="27" borderId="75" xfId="0" applyNumberFormat="1" applyFont="1" applyFill="1" applyBorder="1" applyAlignment="1">
      <alignment horizontal="center" vertical="center" wrapText="1"/>
    </xf>
    <xf numFmtId="3" fontId="55" fillId="2" borderId="12" xfId="0" applyNumberFormat="1" applyFont="1" applyFill="1" applyBorder="1" applyAlignment="1">
      <alignment horizontal="center" vertical="center"/>
    </xf>
    <xf numFmtId="3" fontId="51"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1"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5"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1" fillId="2" borderId="5" xfId="0" applyNumberFormat="1" applyFont="1" applyFill="1" applyBorder="1" applyAlignment="1">
      <alignment horizontal="center" vertical="center"/>
    </xf>
    <xf numFmtId="3" fontId="55" fillId="2" borderId="6" xfId="0" applyNumberFormat="1" applyFont="1" applyFill="1" applyBorder="1" applyAlignment="1">
      <alignment horizontal="left" vertical="center"/>
    </xf>
    <xf numFmtId="3" fontId="10" fillId="2" borderId="6" xfId="0" applyNumberFormat="1" applyFont="1" applyFill="1" applyBorder="1" applyAlignment="1">
      <alignment horizontal="center" vertical="center"/>
    </xf>
    <xf numFmtId="3" fontId="51"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4" fillId="27" borderId="76" xfId="0" applyFont="1" applyFill="1" applyBorder="1" applyAlignment="1">
      <alignment horizontal="left" vertical="center" wrapText="1"/>
    </xf>
    <xf numFmtId="0" fontId="64" fillId="27" borderId="79" xfId="0" applyFont="1" applyFill="1" applyBorder="1" applyAlignment="1">
      <alignment horizontal="center" vertical="center" wrapText="1"/>
    </xf>
    <xf numFmtId="0" fontId="64" fillId="27" borderId="80" xfId="0" applyFont="1" applyFill="1" applyBorder="1" applyAlignment="1">
      <alignment horizontal="center" vertical="center" wrapText="1"/>
    </xf>
    <xf numFmtId="177" fontId="55" fillId="2" borderId="0" xfId="70" applyNumberFormat="1" applyFont="1" applyFill="1" applyBorder="1" applyAlignment="1" applyProtection="1">
      <alignment horizontal="center"/>
    </xf>
    <xf numFmtId="0" fontId="55" fillId="2" borderId="0" xfId="0" applyFont="1" applyFill="1" applyBorder="1" applyAlignment="1">
      <alignment horizontal="center"/>
    </xf>
    <xf numFmtId="0" fontId="55" fillId="2" borderId="12" xfId="0" applyFont="1" applyFill="1" applyBorder="1" applyAlignment="1">
      <alignment horizontal="left" vertical="center" wrapText="1"/>
    </xf>
    <xf numFmtId="177" fontId="55" fillId="2" borderId="13" xfId="70" applyNumberFormat="1" applyFont="1" applyFill="1" applyBorder="1" applyAlignment="1" applyProtection="1">
      <alignment horizontal="center"/>
    </xf>
    <xf numFmtId="0" fontId="55" fillId="2" borderId="5" xfId="0" applyFont="1" applyFill="1" applyBorder="1" applyAlignment="1">
      <alignment horizontal="left" vertical="center" wrapText="1"/>
    </xf>
    <xf numFmtId="177" fontId="55" fillId="2" borderId="6" xfId="70" applyNumberFormat="1" applyFont="1" applyFill="1" applyBorder="1" applyAlignment="1" applyProtection="1">
      <alignment horizontal="center"/>
    </xf>
    <xf numFmtId="177" fontId="55" fillId="2" borderId="7" xfId="70" applyNumberFormat="1" applyFont="1" applyFill="1" applyBorder="1" applyAlignment="1" applyProtection="1">
      <alignment horizontal="center"/>
    </xf>
    <xf numFmtId="9" fontId="50" fillId="29" borderId="0" xfId="0" applyNumberFormat="1" applyFont="1" applyFill="1" applyBorder="1" applyAlignment="1">
      <alignment horizontal="center" vertical="center"/>
    </xf>
    <xf numFmtId="9" fontId="50" fillId="29" borderId="0" xfId="0" applyNumberFormat="1" applyFont="1" applyFill="1" applyBorder="1"/>
    <xf numFmtId="9" fontId="50" fillId="29" borderId="0" xfId="0" applyNumberFormat="1" applyFont="1" applyFill="1" applyBorder="1" applyAlignment="1">
      <alignment horizontal="center"/>
    </xf>
    <xf numFmtId="3" fontId="55" fillId="29" borderId="40" xfId="0" applyNumberFormat="1" applyFont="1" applyFill="1" applyBorder="1" applyAlignment="1">
      <alignment horizontal="center" vertical="center"/>
    </xf>
    <xf numFmtId="3" fontId="55"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4" fillId="2" borderId="11" xfId="73" applyFont="1" applyFill="1" applyBorder="1" applyAlignment="1">
      <alignment vertical="center"/>
    </xf>
    <xf numFmtId="0" fontId="64" fillId="27" borderId="2" xfId="0" applyFont="1" applyFill="1" applyBorder="1" applyAlignment="1">
      <alignment horizontal="center" wrapText="1"/>
    </xf>
    <xf numFmtId="44" fontId="63" fillId="2" borderId="38" xfId="70" applyNumberFormat="1" applyFont="1" applyFill="1" applyBorder="1" applyAlignment="1">
      <alignment horizontal="left" vertical="center" wrapText="1"/>
    </xf>
    <xf numFmtId="171" fontId="51" fillId="29" borderId="82" xfId="0" applyNumberFormat="1" applyFont="1" applyFill="1" applyBorder="1" applyAlignment="1">
      <alignment horizontal="center"/>
    </xf>
    <xf numFmtId="164" fontId="10" fillId="29" borderId="55" xfId="0" applyNumberFormat="1" applyFont="1" applyFill="1" applyBorder="1" applyAlignment="1">
      <alignment horizontal="center"/>
    </xf>
    <xf numFmtId="164" fontId="51" fillId="29" borderId="83" xfId="0" applyNumberFormat="1" applyFont="1" applyFill="1" applyBorder="1" applyAlignment="1">
      <alignment horizontal="center"/>
    </xf>
    <xf numFmtId="164" fontId="51" fillId="29" borderId="84" xfId="0" applyNumberFormat="1" applyFont="1" applyFill="1" applyBorder="1" applyAlignment="1">
      <alignment horizontal="center"/>
    </xf>
    <xf numFmtId="0" fontId="9" fillId="2" borderId="0" xfId="0" applyFont="1" applyFill="1" applyAlignment="1">
      <alignment horizontal="center"/>
    </xf>
    <xf numFmtId="0" fontId="78" fillId="2" borderId="0" xfId="0" applyFont="1" applyFill="1"/>
    <xf numFmtId="0" fontId="0" fillId="2" borderId="0" xfId="0" applyFill="1" applyAlignment="1">
      <alignment vertical="top"/>
    </xf>
    <xf numFmtId="0" fontId="62" fillId="2" borderId="0" xfId="0" applyFont="1" applyFill="1" applyAlignment="1">
      <alignment horizontal="left" vertical="top"/>
    </xf>
    <xf numFmtId="0" fontId="62" fillId="2" borderId="0" xfId="0" applyFont="1" applyFill="1" applyAlignment="1">
      <alignment vertical="top"/>
    </xf>
    <xf numFmtId="0" fontId="39" fillId="2" borderId="0" xfId="0" applyFont="1" applyFill="1" applyAlignment="1">
      <alignment horizontal="center" vertical="top"/>
    </xf>
    <xf numFmtId="0" fontId="64" fillId="27" borderId="10" xfId="0" applyFont="1" applyFill="1" applyBorder="1" applyAlignment="1">
      <alignment vertical="center" wrapText="1"/>
    </xf>
    <xf numFmtId="0" fontId="64" fillId="27" borderId="66" xfId="0" applyFont="1" applyFill="1" applyBorder="1" applyAlignment="1">
      <alignment horizontal="center" vertical="center" wrapText="1"/>
    </xf>
    <xf numFmtId="0" fontId="64" fillId="27" borderId="10" xfId="53" applyFont="1" applyFill="1" applyBorder="1" applyAlignment="1">
      <alignment vertical="center"/>
    </xf>
    <xf numFmtId="0" fontId="64" fillId="27" borderId="66" xfId="53" applyFont="1" applyFill="1" applyBorder="1" applyAlignment="1">
      <alignment horizontal="center" vertical="center"/>
    </xf>
    <xf numFmtId="175" fontId="63"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1" fillId="2" borderId="12" xfId="0" applyFont="1" applyFill="1" applyBorder="1" applyAlignment="1">
      <alignment horizontal="left"/>
    </xf>
    <xf numFmtId="3" fontId="60" fillId="2" borderId="0" xfId="0" applyNumberFormat="1" applyFont="1" applyFill="1" applyBorder="1" applyAlignment="1">
      <alignment horizontal="center" vertical="center" wrapText="1"/>
    </xf>
    <xf numFmtId="38" fontId="55" fillId="29" borderId="12" xfId="0" applyNumberFormat="1" applyFont="1" applyFill="1" applyBorder="1" applyAlignment="1">
      <alignment horizontal="left"/>
    </xf>
    <xf numFmtId="0" fontId="50" fillId="29" borderId="0" xfId="0" applyFont="1" applyFill="1" applyBorder="1"/>
    <xf numFmtId="0" fontId="50" fillId="29" borderId="6" xfId="0" applyFont="1" applyFill="1" applyBorder="1" applyAlignment="1">
      <alignment vertical="top"/>
    </xf>
    <xf numFmtId="173" fontId="55" fillId="29" borderId="6" xfId="0" applyNumberFormat="1" applyFont="1" applyFill="1" applyBorder="1" applyAlignment="1">
      <alignment horizontal="center"/>
    </xf>
    <xf numFmtId="0" fontId="50" fillId="2" borderId="0" xfId="0" applyFont="1" applyFill="1" applyBorder="1" applyAlignment="1">
      <alignment horizontal="left" vertical="top"/>
    </xf>
    <xf numFmtId="0" fontId="50" fillId="2" borderId="0" xfId="0" applyFont="1" applyFill="1" applyBorder="1" applyAlignment="1">
      <alignment vertical="top"/>
    </xf>
    <xf numFmtId="173" fontId="55" fillId="2" borderId="0" xfId="0" applyNumberFormat="1" applyFont="1" applyFill="1" applyBorder="1" applyAlignment="1">
      <alignment horizontal="center"/>
    </xf>
    <xf numFmtId="3" fontId="50" fillId="2" borderId="0" xfId="0" applyNumberFormat="1" applyFont="1" applyFill="1" applyBorder="1" applyAlignment="1">
      <alignment horizontal="right"/>
    </xf>
    <xf numFmtId="10" fontId="50" fillId="2" borderId="0" xfId="72" applyNumberFormat="1" applyFont="1" applyFill="1" applyBorder="1" applyAlignment="1">
      <alignment horizontal="center"/>
    </xf>
    <xf numFmtId="38" fontId="50" fillId="2" borderId="0" xfId="71" applyNumberFormat="1" applyFont="1" applyFill="1" applyBorder="1" applyAlignment="1">
      <alignment horizontal="center"/>
    </xf>
    <xf numFmtId="38" fontId="50" fillId="2" borderId="0" xfId="0" applyNumberFormat="1" applyFont="1" applyFill="1" applyBorder="1" applyAlignment="1">
      <alignment horizontal="center"/>
    </xf>
    <xf numFmtId="0" fontId="50" fillId="29" borderId="6" xfId="0" applyFont="1" applyFill="1" applyBorder="1"/>
    <xf numFmtId="0" fontId="55" fillId="29" borderId="6" xfId="0" applyFont="1" applyFill="1" applyBorder="1"/>
    <xf numFmtId="0" fontId="51" fillId="2" borderId="12" xfId="0" applyFont="1" applyFill="1" applyBorder="1"/>
    <xf numFmtId="38" fontId="50" fillId="29" borderId="0" xfId="0" applyNumberFormat="1" applyFont="1" applyFill="1" applyBorder="1" applyAlignment="1">
      <alignment horizontal="center"/>
    </xf>
    <xf numFmtId="0" fontId="50" fillId="2" borderId="6" xfId="0" applyFont="1" applyFill="1" applyBorder="1"/>
    <xf numFmtId="0" fontId="78" fillId="2" borderId="0" xfId="0" applyFont="1" applyFill="1" applyBorder="1"/>
    <xf numFmtId="0" fontId="10" fillId="2" borderId="0" xfId="0" applyFont="1" applyFill="1" applyBorder="1"/>
    <xf numFmtId="0" fontId="10" fillId="2" borderId="0" xfId="0" applyFont="1" applyFill="1"/>
    <xf numFmtId="0" fontId="51" fillId="2" borderId="0" xfId="0" applyFont="1" applyFill="1"/>
    <xf numFmtId="0" fontId="51"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0" fillId="2" borderId="13" xfId="0" applyFont="1" applyFill="1" applyBorder="1" applyAlignment="1">
      <alignment horizontal="center" vertical="center" wrapText="1"/>
    </xf>
    <xf numFmtId="38" fontId="55" fillId="2" borderId="0" xfId="71" applyNumberFormat="1" applyFont="1" applyFill="1" applyBorder="1" applyAlignment="1">
      <alignment horizontal="center" vertical="center"/>
    </xf>
    <xf numFmtId="38" fontId="55" fillId="29" borderId="0" xfId="71" applyNumberFormat="1" applyFont="1" applyFill="1" applyBorder="1" applyAlignment="1">
      <alignment horizontal="center" vertical="center"/>
    </xf>
    <xf numFmtId="38" fontId="50" fillId="29" borderId="13" xfId="0" applyNumberFormat="1" applyFont="1" applyFill="1" applyBorder="1" applyAlignment="1">
      <alignment horizontal="center"/>
    </xf>
    <xf numFmtId="0" fontId="55" fillId="2" borderId="12" xfId="0" applyFont="1" applyFill="1" applyBorder="1" applyAlignment="1">
      <alignment horizontal="left" vertical="center"/>
    </xf>
    <xf numFmtId="10" fontId="55" fillId="2" borderId="0" xfId="72" applyNumberFormat="1" applyFont="1" applyFill="1" applyBorder="1" applyAlignment="1">
      <alignment horizontal="center" vertical="center"/>
    </xf>
    <xf numFmtId="9" fontId="50" fillId="2" borderId="13" xfId="72" applyFont="1" applyFill="1" applyBorder="1" applyAlignment="1">
      <alignment horizontal="center"/>
    </xf>
    <xf numFmtId="0" fontId="50" fillId="2" borderId="0" xfId="0" applyFont="1" applyFill="1" applyBorder="1" applyAlignment="1">
      <alignment horizontal="center"/>
    </xf>
    <xf numFmtId="38" fontId="50" fillId="2" borderId="13" xfId="0" applyNumberFormat="1" applyFont="1" applyFill="1" applyBorder="1" applyAlignment="1">
      <alignment horizontal="center"/>
    </xf>
    <xf numFmtId="38" fontId="55" fillId="2" borderId="0" xfId="0" applyNumberFormat="1" applyFont="1" applyFill="1" applyBorder="1" applyAlignment="1">
      <alignment horizontal="center" vertical="center"/>
    </xf>
    <xf numFmtId="38" fontId="55" fillId="29" borderId="0" xfId="0" applyNumberFormat="1" applyFont="1" applyFill="1" applyBorder="1" applyAlignment="1">
      <alignment horizontal="center" vertical="center"/>
    </xf>
    <xf numFmtId="0" fontId="60" fillId="2" borderId="0" xfId="0" applyFont="1" applyFill="1" applyBorder="1" applyAlignment="1">
      <alignment horizontal="center" vertical="center" wrapText="1"/>
    </xf>
    <xf numFmtId="0" fontId="55" fillId="29" borderId="5" xfId="0" applyFont="1" applyFill="1" applyBorder="1" applyAlignment="1">
      <alignment horizontal="left" vertical="center"/>
    </xf>
    <xf numFmtId="0" fontId="50" fillId="29" borderId="7" xfId="0" applyFont="1" applyFill="1" applyBorder="1"/>
    <xf numFmtId="0" fontId="55" fillId="2" borderId="0" xfId="0" applyFont="1" applyFill="1" applyBorder="1" applyAlignment="1">
      <alignment horizontal="left" vertical="center"/>
    </xf>
    <xf numFmtId="38" fontId="55" fillId="29" borderId="13" xfId="0" applyNumberFormat="1" applyFont="1" applyFill="1" applyBorder="1" applyAlignment="1">
      <alignment horizontal="center"/>
    </xf>
    <xf numFmtId="40" fontId="55" fillId="2" borderId="0" xfId="0" applyNumberFormat="1" applyFont="1" applyFill="1" applyBorder="1" applyAlignment="1">
      <alignment horizontal="center" vertical="center"/>
    </xf>
    <xf numFmtId="0" fontId="55" fillId="2" borderId="0" xfId="0" applyFont="1" applyFill="1" applyBorder="1" applyAlignment="1">
      <alignment horizontal="right" vertical="center"/>
    </xf>
    <xf numFmtId="0" fontId="50" fillId="2" borderId="13" xfId="0" applyFont="1" applyFill="1" applyBorder="1"/>
    <xf numFmtId="38" fontId="55" fillId="2" borderId="13" xfId="71" applyNumberFormat="1" applyFont="1" applyFill="1" applyBorder="1" applyAlignment="1">
      <alignment horizontal="center" vertical="center"/>
    </xf>
    <xf numFmtId="38" fontId="55" fillId="2" borderId="13" xfId="0" applyNumberFormat="1" applyFont="1" applyFill="1" applyBorder="1" applyAlignment="1">
      <alignment horizontal="center"/>
    </xf>
    <xf numFmtId="0" fontId="55" fillId="29" borderId="7" xfId="0" applyFont="1" applyFill="1" applyBorder="1" applyAlignment="1">
      <alignment horizontal="center"/>
    </xf>
    <xf numFmtId="0" fontId="55" fillId="29" borderId="12" xfId="0" applyFont="1" applyFill="1" applyBorder="1" applyAlignment="1">
      <alignment horizontal="left" vertical="center"/>
    </xf>
    <xf numFmtId="3" fontId="10" fillId="2" borderId="81" xfId="0" applyNumberFormat="1" applyFont="1" applyFill="1" applyBorder="1" applyAlignment="1">
      <alignment horizontal="left" vertical="center"/>
    </xf>
    <xf numFmtId="3" fontId="51"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1"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79" fillId="2" borderId="0" xfId="0" applyFont="1" applyFill="1" applyAlignment="1">
      <alignment vertical="center"/>
    </xf>
    <xf numFmtId="0" fontId="14" fillId="2" borderId="0" xfId="0" applyFont="1" applyFill="1" applyAlignment="1">
      <alignment vertical="center"/>
    </xf>
    <xf numFmtId="0" fontId="51" fillId="2" borderId="0" xfId="0" applyFont="1" applyFill="1" applyAlignment="1">
      <alignment horizontal="left" wrapText="1"/>
    </xf>
    <xf numFmtId="0" fontId="51" fillId="2" borderId="0" xfId="0" applyFont="1" applyFill="1" applyAlignment="1">
      <alignment horizontal="left"/>
    </xf>
    <xf numFmtId="0" fontId="3" fillId="2" borderId="0" xfId="0" applyFont="1" applyFill="1" applyAlignment="1">
      <alignment vertical="center"/>
    </xf>
    <xf numFmtId="38" fontId="50" fillId="2" borderId="37" xfId="0" applyNumberFormat="1" applyFont="1" applyFill="1" applyBorder="1" applyAlignment="1">
      <alignment horizontal="center"/>
    </xf>
    <xf numFmtId="177" fontId="55" fillId="2" borderId="0" xfId="70" applyNumberFormat="1" applyFont="1" applyFill="1" applyBorder="1" applyAlignment="1" applyProtection="1">
      <alignment horizontal="center"/>
      <protection locked="0"/>
    </xf>
    <xf numFmtId="177" fontId="55" fillId="2" borderId="0" xfId="70" applyNumberFormat="1" applyFont="1" applyFill="1" applyBorder="1"/>
    <xf numFmtId="0" fontId="10" fillId="2" borderId="0" xfId="0" applyFont="1" applyFill="1" applyAlignment="1">
      <alignment horizontal="left" vertical="center" wrapText="1"/>
    </xf>
    <xf numFmtId="0" fontId="77"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0" fillId="2" borderId="0" xfId="0" applyFont="1" applyFill="1" applyBorder="1" applyAlignment="1">
      <alignment horizontal="center"/>
    </xf>
    <xf numFmtId="0" fontId="55" fillId="2" borderId="0" xfId="0" applyFont="1" applyFill="1" applyBorder="1" applyAlignment="1">
      <alignment horizontal="left"/>
    </xf>
    <xf numFmtId="0" fontId="55" fillId="2" borderId="0" xfId="0" applyFont="1" applyFill="1" applyAlignment="1">
      <alignment horizontal="center"/>
    </xf>
    <xf numFmtId="3" fontId="60" fillId="26" borderId="49" xfId="0" applyNumberFormat="1" applyFont="1" applyFill="1" applyBorder="1" applyAlignment="1">
      <alignment horizontal="center" vertical="center"/>
    </xf>
    <xf numFmtId="3" fontId="60" fillId="26" borderId="50" xfId="0" applyNumberFormat="1" applyFont="1" applyFill="1" applyBorder="1" applyAlignment="1">
      <alignment horizontal="center" vertical="center"/>
    </xf>
    <xf numFmtId="3" fontId="60" fillId="26" borderId="50" xfId="0" applyNumberFormat="1" applyFont="1" applyFill="1" applyBorder="1" applyAlignment="1">
      <alignment vertical="center"/>
    </xf>
    <xf numFmtId="3" fontId="60" fillId="26" borderId="41" xfId="0" applyNumberFormat="1" applyFont="1" applyFill="1" applyBorder="1" applyAlignment="1">
      <alignment vertical="center"/>
    </xf>
    <xf numFmtId="171" fontId="55"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4" fillId="27" borderId="86" xfId="0" applyNumberFormat="1" applyFont="1" applyFill="1" applyBorder="1" applyAlignment="1">
      <alignment horizontal="center" vertical="center" wrapText="1"/>
    </xf>
    <xf numFmtId="3" fontId="50" fillId="2" borderId="12" xfId="0" applyNumberFormat="1" applyFont="1" applyFill="1" applyBorder="1" applyAlignment="1">
      <alignment horizontal="center" vertical="center"/>
    </xf>
    <xf numFmtId="3" fontId="55" fillId="2" borderId="13" xfId="0" applyNumberFormat="1" applyFont="1" applyFill="1" applyBorder="1" applyAlignment="1">
      <alignment horizontal="center" vertical="center"/>
    </xf>
    <xf numFmtId="3" fontId="60" fillId="26" borderId="12" xfId="0" applyNumberFormat="1" applyFont="1" applyFill="1" applyBorder="1" applyAlignment="1">
      <alignment horizontal="center" vertical="center"/>
    </xf>
    <xf numFmtId="3" fontId="60" fillId="26" borderId="0" xfId="0" applyNumberFormat="1" applyFont="1" applyFill="1" applyBorder="1" applyAlignment="1">
      <alignment horizontal="center" vertical="center"/>
    </xf>
    <xf numFmtId="3" fontId="60" fillId="26" borderId="0" xfId="0" applyNumberFormat="1" applyFont="1" applyFill="1" applyBorder="1" applyAlignment="1">
      <alignment vertical="center"/>
    </xf>
    <xf numFmtId="3" fontId="60" fillId="26" borderId="13" xfId="0" applyNumberFormat="1" applyFont="1" applyFill="1" applyBorder="1" applyAlignment="1">
      <alignment vertical="center"/>
    </xf>
    <xf numFmtId="9" fontId="71" fillId="2" borderId="13" xfId="0" applyNumberFormat="1" applyFont="1" applyFill="1" applyBorder="1"/>
    <xf numFmtId="0" fontId="55" fillId="2" borderId="0" xfId="0" applyFont="1" applyFill="1" applyAlignment="1">
      <alignment horizontal="left"/>
    </xf>
    <xf numFmtId="0" fontId="80" fillId="2" borderId="0" xfId="0" applyFont="1" applyFill="1" applyAlignment="1">
      <alignment vertical="center"/>
    </xf>
    <xf numFmtId="0" fontId="81" fillId="2" borderId="0" xfId="0" applyFont="1" applyFill="1" applyAlignment="1">
      <alignment vertical="center"/>
    </xf>
    <xf numFmtId="0" fontId="82" fillId="2" borderId="0" xfId="0" applyFont="1" applyFill="1" applyAlignment="1">
      <alignment horizontal="center" wrapText="1"/>
    </xf>
    <xf numFmtId="0" fontId="82" fillId="2" borderId="0" xfId="0" applyFont="1" applyFill="1" applyAlignment="1">
      <alignment horizontal="left" wrapText="1"/>
    </xf>
    <xf numFmtId="0" fontId="10" fillId="2" borderId="0" xfId="0" applyFont="1" applyFill="1" applyBorder="1" applyAlignment="1">
      <alignment horizontal="left"/>
    </xf>
    <xf numFmtId="0" fontId="82" fillId="2" borderId="0" xfId="0" applyFont="1" applyFill="1" applyAlignment="1">
      <alignment horizontal="center"/>
    </xf>
    <xf numFmtId="0" fontId="82" fillId="2" borderId="0" xfId="0" applyFont="1" applyFill="1" applyAlignment="1">
      <alignment horizontal="center" vertical="center"/>
    </xf>
    <xf numFmtId="0" fontId="44" fillId="2" borderId="0" xfId="0" applyFont="1" applyFill="1" applyBorder="1" applyAlignment="1">
      <alignment vertical="top"/>
    </xf>
    <xf numFmtId="0" fontId="50" fillId="2" borderId="5" xfId="0" applyFont="1" applyFill="1" applyBorder="1" applyAlignment="1">
      <alignment horizontal="center"/>
    </xf>
    <xf numFmtId="0" fontId="60" fillId="2" borderId="6" xfId="0" applyFont="1" applyFill="1" applyBorder="1" applyAlignment="1">
      <alignment horizontal="center"/>
    </xf>
    <xf numFmtId="39" fontId="51" fillId="2" borderId="6" xfId="0" applyNumberFormat="1" applyFont="1" applyFill="1" applyBorder="1" applyAlignment="1">
      <alignment horizontal="center"/>
    </xf>
    <xf numFmtId="0" fontId="50" fillId="2" borderId="7" xfId="0" applyFont="1" applyFill="1" applyBorder="1"/>
    <xf numFmtId="3" fontId="55" fillId="29" borderId="55" xfId="0" applyNumberFormat="1" applyFont="1" applyFill="1" applyBorder="1" applyAlignment="1">
      <alignment horizontal="center" vertical="center"/>
    </xf>
    <xf numFmtId="3" fontId="55" fillId="29" borderId="87" xfId="0" applyNumberFormat="1" applyFont="1" applyFill="1" applyBorder="1" applyAlignment="1">
      <alignment horizontal="center" vertical="center"/>
    </xf>
    <xf numFmtId="9" fontId="71" fillId="29" borderId="0" xfId="0" applyNumberFormat="1" applyFont="1" applyFill="1" applyBorder="1" applyAlignment="1">
      <alignment horizontal="center" vertical="center"/>
    </xf>
    <xf numFmtId="9" fontId="71" fillId="29" borderId="0" xfId="0" applyNumberFormat="1" applyFont="1" applyFill="1" applyBorder="1"/>
    <xf numFmtId="3" fontId="55" fillId="29" borderId="88" xfId="0" applyNumberFormat="1" applyFont="1" applyFill="1" applyBorder="1" applyAlignment="1">
      <alignment horizontal="center" vertical="center"/>
    </xf>
    <xf numFmtId="9" fontId="50" fillId="29" borderId="13" xfId="0" applyNumberFormat="1" applyFont="1" applyFill="1" applyBorder="1"/>
    <xf numFmtId="9" fontId="71"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3" fillId="29" borderId="29" xfId="40" applyNumberFormat="1" applyFont="1" applyFill="1" applyBorder="1" applyAlignment="1">
      <alignment horizontal="center" vertical="center" wrapText="1"/>
    </xf>
    <xf numFmtId="164" fontId="51" fillId="29" borderId="6" xfId="0" applyNumberFormat="1" applyFont="1" applyFill="1" applyBorder="1" applyAlignment="1">
      <alignment horizontal="center"/>
    </xf>
    <xf numFmtId="164" fontId="51" fillId="29" borderId="7" xfId="0" applyNumberFormat="1" applyFont="1" applyFill="1" applyBorder="1" applyAlignment="1">
      <alignment horizontal="center"/>
    </xf>
    <xf numFmtId="0" fontId="55" fillId="2" borderId="0" xfId="0" applyFont="1" applyFill="1" applyBorder="1" applyAlignment="1">
      <alignment vertical="top"/>
    </xf>
    <xf numFmtId="0" fontId="55" fillId="2" borderId="0" xfId="0" applyFont="1" applyFill="1" applyBorder="1" applyAlignment="1">
      <alignment vertical="top" wrapText="1"/>
    </xf>
    <xf numFmtId="0" fontId="50" fillId="2" borderId="0" xfId="0" applyFont="1" applyFill="1" applyBorder="1" applyAlignment="1">
      <alignment horizontal="center" wrapText="1"/>
    </xf>
    <xf numFmtId="3" fontId="55" fillId="29" borderId="0" xfId="0" applyNumberFormat="1" applyFont="1" applyFill="1" applyBorder="1" applyAlignment="1">
      <alignment vertical="top"/>
    </xf>
    <xf numFmtId="0" fontId="55" fillId="2" borderId="0" xfId="0" applyFont="1" applyFill="1" applyBorder="1" applyAlignment="1">
      <alignment horizontal="center" vertical="top" wrapText="1"/>
    </xf>
    <xf numFmtId="0" fontId="75" fillId="2" borderId="0" xfId="0" applyFont="1" applyFill="1" applyBorder="1" applyAlignment="1">
      <alignment vertical="top" wrapText="1"/>
    </xf>
    <xf numFmtId="0" fontId="75" fillId="2" borderId="0" xfId="0" applyFont="1" applyFill="1" applyBorder="1" applyAlignment="1">
      <alignment horizontal="center" vertical="top" wrapText="1"/>
    </xf>
    <xf numFmtId="0" fontId="75" fillId="29" borderId="0" xfId="0" applyFont="1" applyFill="1" applyBorder="1" applyAlignment="1">
      <alignment vertical="top"/>
    </xf>
    <xf numFmtId="0" fontId="55" fillId="29" borderId="0" xfId="0" applyFont="1" applyFill="1" applyBorder="1" applyAlignment="1">
      <alignment vertical="top"/>
    </xf>
    <xf numFmtId="3" fontId="55" fillId="29" borderId="0" xfId="0" applyNumberFormat="1" applyFont="1" applyFill="1" applyBorder="1" applyAlignment="1">
      <alignment horizontal="center" vertical="top"/>
    </xf>
    <xf numFmtId="0" fontId="50" fillId="2" borderId="12" xfId="0" applyFont="1" applyFill="1" applyBorder="1"/>
    <xf numFmtId="0" fontId="50" fillId="2" borderId="5" xfId="0" applyFont="1" applyFill="1" applyBorder="1"/>
    <xf numFmtId="0" fontId="50" fillId="2" borderId="6" xfId="0" applyFont="1" applyFill="1" applyBorder="1" applyAlignment="1">
      <alignment horizontal="center" wrapText="1"/>
    </xf>
    <xf numFmtId="9" fontId="55" fillId="29" borderId="0" xfId="72" applyFont="1" applyFill="1" applyBorder="1" applyAlignment="1">
      <alignment vertical="top"/>
    </xf>
    <xf numFmtId="0" fontId="64" fillId="27" borderId="70" xfId="0" applyFont="1" applyFill="1" applyBorder="1" applyAlignment="1">
      <alignment horizontal="center" vertical="center" wrapText="1"/>
    </xf>
    <xf numFmtId="170" fontId="64" fillId="27" borderId="86" xfId="6" applyNumberFormat="1" applyFont="1" applyFill="1" applyBorder="1" applyAlignment="1">
      <alignment horizontal="center" vertical="center" wrapText="1"/>
    </xf>
    <xf numFmtId="0" fontId="55" fillId="2" borderId="12" xfId="0" applyFont="1" applyFill="1" applyBorder="1" applyAlignment="1">
      <alignment vertical="top"/>
    </xf>
    <xf numFmtId="9" fontId="55" fillId="29" borderId="13" xfId="72" applyFont="1" applyFill="1" applyBorder="1" applyAlignment="1">
      <alignment vertical="top"/>
    </xf>
    <xf numFmtId="3" fontId="60" fillId="2" borderId="12" xfId="0" applyNumberFormat="1" applyFont="1" applyFill="1" applyBorder="1" applyAlignment="1"/>
    <xf numFmtId="0" fontId="76" fillId="2" borderId="12" xfId="0" applyFont="1" applyFill="1" applyBorder="1" applyAlignment="1">
      <alignment vertical="top"/>
    </xf>
    <xf numFmtId="0" fontId="74" fillId="2" borderId="12" xfId="0" applyFont="1" applyFill="1" applyBorder="1" applyAlignment="1">
      <alignment vertical="top"/>
    </xf>
    <xf numFmtId="9" fontId="55" fillId="2" borderId="13" xfId="72" applyFont="1" applyFill="1" applyBorder="1" applyAlignment="1">
      <alignment vertical="top"/>
    </xf>
    <xf numFmtId="0" fontId="55" fillId="2" borderId="5" xfId="0" applyFont="1" applyFill="1" applyBorder="1" applyAlignment="1">
      <alignment vertical="top"/>
    </xf>
    <xf numFmtId="3" fontId="55" fillId="29" borderId="6" xfId="0" applyNumberFormat="1" applyFont="1" applyFill="1" applyBorder="1" applyAlignment="1">
      <alignment horizontal="center" vertical="top"/>
    </xf>
    <xf numFmtId="9" fontId="55" fillId="29" borderId="7" xfId="72" applyFont="1" applyFill="1" applyBorder="1" applyAlignment="1">
      <alignment vertical="top"/>
    </xf>
    <xf numFmtId="0" fontId="64" fillId="27" borderId="0" xfId="0" quotePrefix="1" applyFont="1" applyFill="1" applyBorder="1" applyAlignment="1">
      <alignment horizontal="center" vertical="center"/>
    </xf>
    <xf numFmtId="170" fontId="64"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4"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2" fillId="2" borderId="0" xfId="0" applyFont="1" applyFill="1" applyBorder="1" applyAlignment="1">
      <alignment horizontal="center" wrapText="1"/>
    </xf>
    <xf numFmtId="0" fontId="82" fillId="2" borderId="0" xfId="0" applyFont="1" applyFill="1" applyBorder="1" applyAlignment="1">
      <alignment horizontal="left" wrapText="1"/>
    </xf>
    <xf numFmtId="0" fontId="77" fillId="2" borderId="0" xfId="0" applyFont="1" applyFill="1" applyBorder="1" applyAlignment="1">
      <alignment vertical="top"/>
    </xf>
    <xf numFmtId="0" fontId="49" fillId="2" borderId="0" xfId="0" applyFont="1" applyFill="1" applyBorder="1" applyAlignment="1">
      <alignment vertical="top" wrapText="1"/>
    </xf>
    <xf numFmtId="0" fontId="49"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49"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3" fillId="2" borderId="0" xfId="0" applyFont="1" applyFill="1"/>
    <xf numFmtId="0" fontId="36" fillId="2" borderId="0" xfId="0" applyFont="1" applyFill="1"/>
    <xf numFmtId="0" fontId="83" fillId="2" borderId="0" xfId="0" applyFont="1" applyFill="1" applyAlignment="1">
      <alignment horizontal="left"/>
    </xf>
    <xf numFmtId="0" fontId="83" fillId="2" borderId="0" xfId="0" applyFont="1" applyFill="1" applyAlignment="1">
      <alignment horizontal="center"/>
    </xf>
    <xf numFmtId="0" fontId="55" fillId="2" borderId="11" xfId="0" applyFont="1" applyFill="1" applyBorder="1" applyAlignment="1">
      <alignment vertical="center" wrapText="1"/>
    </xf>
    <xf numFmtId="0" fontId="51" fillId="2" borderId="0" xfId="0" applyFont="1" applyFill="1" applyAlignment="1">
      <alignment horizontal="left" vertical="center"/>
    </xf>
    <xf numFmtId="10" fontId="40" fillId="29" borderId="9" xfId="0" applyNumberFormat="1" applyFont="1" applyFill="1" applyBorder="1" applyAlignment="1">
      <alignment horizontal="center"/>
    </xf>
    <xf numFmtId="0" fontId="1" fillId="0" borderId="0" xfId="0" applyFont="1" applyFill="1" applyAlignment="1">
      <alignment wrapText="1"/>
    </xf>
    <xf numFmtId="0" fontId="0" fillId="0" borderId="0" xfId="0" applyFont="1" applyFill="1"/>
    <xf numFmtId="0" fontId="68" fillId="29" borderId="39" xfId="0" applyFont="1" applyFill="1" applyBorder="1" applyAlignment="1">
      <alignment horizontal="center" vertical="center" wrapText="1"/>
    </xf>
    <xf numFmtId="0" fontId="64" fillId="27" borderId="66" xfId="0" applyFont="1" applyFill="1" applyBorder="1" applyAlignment="1">
      <alignment horizontal="center" vertical="center"/>
    </xf>
    <xf numFmtId="0" fontId="54" fillId="2" borderId="66" xfId="73" applyFont="1" applyFill="1" applyBorder="1" applyAlignment="1">
      <alignment vertical="center"/>
    </xf>
    <xf numFmtId="0" fontId="55" fillId="2" borderId="66" xfId="0" applyFont="1" applyFill="1" applyBorder="1" applyAlignment="1">
      <alignment vertical="center" wrapText="1"/>
    </xf>
    <xf numFmtId="3" fontId="50" fillId="29" borderId="2" xfId="0" applyNumberFormat="1" applyFont="1" applyFill="1" applyBorder="1" applyAlignment="1" applyProtection="1">
      <alignment horizontal="center"/>
      <protection locked="0"/>
    </xf>
    <xf numFmtId="3" fontId="50" fillId="29" borderId="2" xfId="0" applyNumberFormat="1" applyFont="1" applyFill="1" applyBorder="1" applyAlignment="1">
      <alignment horizontal="center"/>
    </xf>
    <xf numFmtId="0" fontId="50" fillId="2" borderId="0" xfId="0" applyFont="1" applyFill="1" applyAlignment="1">
      <alignment horizontal="center"/>
    </xf>
    <xf numFmtId="0" fontId="39" fillId="2" borderId="0" xfId="0" applyFont="1" applyFill="1" applyAlignment="1">
      <alignment horizontal="center" wrapText="1"/>
    </xf>
    <xf numFmtId="0" fontId="50" fillId="2" borderId="49" xfId="0" applyFont="1" applyFill="1" applyBorder="1"/>
    <xf numFmtId="0" fontId="50" fillId="2" borderId="50" xfId="0" applyFont="1" applyFill="1" applyBorder="1"/>
    <xf numFmtId="0" fontId="50" fillId="2" borderId="41" xfId="0" applyFont="1" applyFill="1" applyBorder="1"/>
    <xf numFmtId="0" fontId="50" fillId="2" borderId="0" xfId="0" quotePrefix="1" applyFont="1" applyFill="1"/>
    <xf numFmtId="0" fontId="65" fillId="2" borderId="0" xfId="0" applyFont="1" applyFill="1" applyAlignment="1">
      <alignment horizontal="center"/>
    </xf>
    <xf numFmtId="0" fontId="14" fillId="29" borderId="130" xfId="0" applyFont="1" applyFill="1" applyBorder="1" applyAlignment="1">
      <alignment horizontal="center" vertical="center" wrapText="1"/>
    </xf>
    <xf numFmtId="177" fontId="55" fillId="27" borderId="6" xfId="70" applyNumberFormat="1" applyFont="1" applyFill="1" applyBorder="1" applyAlignment="1" applyProtection="1">
      <alignment horizontal="center"/>
    </xf>
    <xf numFmtId="177" fontId="55" fillId="27" borderId="0" xfId="70" applyNumberFormat="1" applyFont="1" applyFill="1" applyBorder="1" applyAlignment="1" applyProtection="1">
      <alignment horizontal="center"/>
    </xf>
    <xf numFmtId="169" fontId="15" fillId="90" borderId="8" xfId="70" applyNumberFormat="1" applyFont="1" applyFill="1" applyBorder="1"/>
    <xf numFmtId="166" fontId="2" fillId="2" borderId="0" xfId="71" applyFont="1" applyFill="1"/>
    <xf numFmtId="169" fontId="2" fillId="2" borderId="0" xfId="0" applyNumberFormat="1" applyFont="1" applyFill="1"/>
    <xf numFmtId="0" fontId="64" fillId="27" borderId="66" xfId="53" applyFont="1" applyFill="1" applyBorder="1" applyAlignment="1">
      <alignment horizontal="center" vertical="center"/>
    </xf>
    <xf numFmtId="0" fontId="64" fillId="27" borderId="10" xfId="53" applyFont="1" applyFill="1" applyBorder="1" applyAlignment="1">
      <alignment horizontal="center" vertical="center"/>
    </xf>
    <xf numFmtId="0" fontId="64" fillId="27" borderId="66" xfId="53" applyFont="1" applyFill="1" applyBorder="1" applyAlignment="1">
      <alignment horizontal="center" vertical="center"/>
    </xf>
    <xf numFmtId="0" fontId="64" fillId="27" borderId="10" xfId="53" applyFont="1" applyFill="1" applyBorder="1" applyAlignment="1">
      <alignment horizontal="center" vertical="center"/>
    </xf>
    <xf numFmtId="3" fontId="55" fillId="29" borderId="39" xfId="0" applyNumberFormat="1" applyFont="1" applyFill="1" applyBorder="1" applyAlignment="1">
      <alignment horizontal="center" vertical="center"/>
    </xf>
    <xf numFmtId="3" fontId="55" fillId="29" borderId="40" xfId="0" applyNumberFormat="1" applyFont="1" applyFill="1" applyBorder="1" applyAlignment="1">
      <alignment horizontal="center" vertical="center"/>
    </xf>
    <xf numFmtId="3" fontId="55" fillId="29" borderId="39" xfId="0" applyNumberFormat="1" applyFont="1" applyFill="1" applyBorder="1" applyAlignment="1">
      <alignment horizontal="center" vertical="center"/>
    </xf>
    <xf numFmtId="3" fontId="55" fillId="29" borderId="40" xfId="0" applyNumberFormat="1" applyFont="1" applyFill="1" applyBorder="1" applyAlignment="1">
      <alignment horizontal="center" vertical="center"/>
    </xf>
    <xf numFmtId="3" fontId="55" fillId="29" borderId="40" xfId="0" applyNumberFormat="1" applyFont="1" applyFill="1" applyBorder="1" applyAlignment="1">
      <alignment horizontal="center" vertical="center"/>
    </xf>
    <xf numFmtId="0" fontId="1" fillId="2" borderId="0" xfId="0" applyFont="1" applyFill="1"/>
    <xf numFmtId="0" fontId="50" fillId="2" borderId="0" xfId="0" applyFont="1" applyFill="1" applyBorder="1"/>
    <xf numFmtId="3" fontId="55" fillId="2" borderId="0" xfId="0" applyNumberFormat="1" applyFont="1" applyFill="1" applyBorder="1" applyAlignment="1">
      <alignment horizontal="center" vertical="center"/>
    </xf>
    <xf numFmtId="3" fontId="51"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0" fillId="2" borderId="0" xfId="0" applyNumberFormat="1" applyFont="1" applyFill="1" applyBorder="1" applyAlignment="1">
      <alignment horizontal="center" vertical="center"/>
    </xf>
    <xf numFmtId="168" fontId="55"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1" fillId="2" borderId="39" xfId="0" applyNumberFormat="1" applyFont="1" applyFill="1" applyBorder="1" applyAlignment="1">
      <alignment horizontal="center"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3" fontId="51"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1"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5"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5" fillId="29" borderId="40" xfId="0" applyNumberFormat="1" applyFont="1" applyFill="1" applyBorder="1" applyAlignment="1">
      <alignment horizontal="center" vertical="center"/>
    </xf>
    <xf numFmtId="0" fontId="50" fillId="2" borderId="6" xfId="0" applyFont="1" applyFill="1" applyBorder="1"/>
    <xf numFmtId="0" fontId="51" fillId="2" borderId="0" xfId="0" applyFont="1" applyFill="1"/>
    <xf numFmtId="0" fontId="50" fillId="2" borderId="13" xfId="0" applyFont="1" applyFill="1" applyBorder="1"/>
    <xf numFmtId="3" fontId="51"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1"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171" fontId="55"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3" fontId="50" fillId="2" borderId="12" xfId="0" applyNumberFormat="1" applyFont="1" applyFill="1" applyBorder="1" applyAlignment="1">
      <alignment horizontal="center" vertical="center"/>
    </xf>
    <xf numFmtId="3" fontId="55" fillId="2" borderId="13" xfId="0" applyNumberFormat="1" applyFont="1" applyFill="1" applyBorder="1" applyAlignment="1">
      <alignment horizontal="center" vertical="center"/>
    </xf>
    <xf numFmtId="0" fontId="50" fillId="2" borderId="7" xfId="0" applyFont="1" applyFill="1" applyBorder="1"/>
    <xf numFmtId="3" fontId="55" fillId="29" borderId="88" xfId="0" applyNumberFormat="1" applyFont="1" applyFill="1" applyBorder="1" applyAlignment="1">
      <alignment horizontal="center" vertical="center"/>
    </xf>
    <xf numFmtId="0" fontId="50" fillId="2" borderId="0" xfId="0" applyFont="1" applyFill="1" applyBorder="1" applyAlignment="1">
      <alignment horizontal="center" wrapText="1"/>
    </xf>
    <xf numFmtId="0" fontId="50" fillId="2" borderId="12" xfId="0" applyFont="1" applyFill="1" applyBorder="1"/>
    <xf numFmtId="0" fontId="50" fillId="2" borderId="5" xfId="0" applyFont="1" applyFill="1" applyBorder="1"/>
    <xf numFmtId="0" fontId="50" fillId="2" borderId="6" xfId="0" applyFont="1" applyFill="1" applyBorder="1" applyAlignment="1">
      <alignment horizontal="center" wrapText="1"/>
    </xf>
    <xf numFmtId="286" fontId="55" fillId="29" borderId="40" xfId="70" applyNumberFormat="1" applyFont="1" applyFill="1" applyBorder="1" applyAlignment="1">
      <alignment horizontal="center" vertical="center"/>
    </xf>
    <xf numFmtId="287" fontId="63" fillId="29" borderId="2" xfId="0" applyNumberFormat="1" applyFont="1" applyFill="1" applyBorder="1" applyAlignment="1">
      <alignment horizontal="center" vertical="top"/>
    </xf>
    <xf numFmtId="172" fontId="63" fillId="29" borderId="2" xfId="0" applyNumberFormat="1" applyFont="1" applyFill="1" applyBorder="1" applyAlignment="1">
      <alignment horizontal="center" vertical="top"/>
    </xf>
    <xf numFmtId="2" fontId="50" fillId="2" borderId="37" xfId="0" applyNumberFormat="1" applyFont="1" applyFill="1" applyBorder="1"/>
    <xf numFmtId="288" fontId="55" fillId="29" borderId="37" xfId="71" applyNumberFormat="1" applyFont="1" applyFill="1" applyBorder="1" applyAlignment="1" applyProtection="1">
      <alignment horizontal="right" vertical="center"/>
      <protection locked="0"/>
    </xf>
    <xf numFmtId="288" fontId="55" fillId="29" borderId="37" xfId="71" applyNumberFormat="1" applyFont="1" applyFill="1" applyBorder="1" applyAlignment="1" applyProtection="1">
      <alignment horizontal="left" vertical="center"/>
      <protection locked="0"/>
    </xf>
    <xf numFmtId="288" fontId="55" fillId="29" borderId="37" xfId="71" applyNumberFormat="1" applyFont="1" applyFill="1" applyBorder="1" applyProtection="1">
      <protection locked="0"/>
    </xf>
    <xf numFmtId="172" fontId="55" fillId="2" borderId="37" xfId="53" applyNumberFormat="1" applyFont="1" applyFill="1" applyBorder="1" applyAlignment="1">
      <alignment horizontal="center"/>
    </xf>
    <xf numFmtId="287" fontId="55" fillId="2" borderId="37" xfId="53" applyNumberFormat="1" applyFont="1" applyFill="1" applyBorder="1" applyAlignment="1">
      <alignment horizontal="center"/>
    </xf>
    <xf numFmtId="0" fontId="55" fillId="2" borderId="2" xfId="53" applyFont="1" applyFill="1" applyBorder="1" applyAlignment="1"/>
    <xf numFmtId="2" fontId="55" fillId="2" borderId="2" xfId="53" applyNumberFormat="1" applyFont="1" applyFill="1" applyBorder="1" applyAlignment="1">
      <alignment horizontal="center"/>
    </xf>
    <xf numFmtId="2" fontId="55" fillId="2" borderId="37" xfId="53" applyNumberFormat="1" applyFont="1" applyFill="1" applyBorder="1" applyAlignment="1">
      <alignment horizontal="center"/>
    </xf>
    <xf numFmtId="0" fontId="55" fillId="2" borderId="2" xfId="53" applyFont="1" applyFill="1" applyBorder="1"/>
    <xf numFmtId="0" fontId="55" fillId="2" borderId="37" xfId="53" applyFont="1" applyFill="1" applyBorder="1" applyAlignment="1"/>
    <xf numFmtId="0" fontId="55" fillId="2" borderId="37" xfId="53" applyFont="1" applyFill="1" applyBorder="1"/>
    <xf numFmtId="0" fontId="55" fillId="2" borderId="2" xfId="53" applyFont="1" applyFill="1" applyBorder="1" applyAlignment="1">
      <alignment horizontal="center"/>
    </xf>
    <xf numFmtId="0" fontId="71" fillId="2" borderId="2" xfId="53" applyFont="1" applyFill="1" applyBorder="1" applyAlignment="1"/>
    <xf numFmtId="0" fontId="55" fillId="2" borderId="5" xfId="53" applyFont="1" applyFill="1" applyBorder="1" applyAlignment="1">
      <alignment horizontal="center"/>
    </xf>
    <xf numFmtId="0" fontId="55" fillId="2" borderId="37" xfId="53" applyFont="1" applyFill="1" applyBorder="1" applyAlignment="1">
      <alignment horizontal="center"/>
    </xf>
    <xf numFmtId="0" fontId="8" fillId="0" borderId="0" xfId="0" applyFont="1"/>
    <xf numFmtId="164" fontId="0" fillId="2" borderId="0" xfId="0" applyNumberFormat="1" applyFont="1" applyFill="1"/>
    <xf numFmtId="0" fontId="3" fillId="2" borderId="0" xfId="0" applyFont="1" applyFill="1" applyAlignment="1">
      <alignment horizontal="left"/>
    </xf>
    <xf numFmtId="164" fontId="4" fillId="2" borderId="0" xfId="0" applyNumberFormat="1" applyFont="1" applyFill="1" applyBorder="1" applyAlignment="1">
      <alignment horizontal="left"/>
    </xf>
    <xf numFmtId="164" fontId="3" fillId="2" borderId="0" xfId="0" applyNumberFormat="1" applyFont="1" applyFill="1" applyBorder="1" applyAlignment="1">
      <alignment horizontal="left"/>
    </xf>
    <xf numFmtId="172" fontId="63" fillId="91" borderId="2" xfId="0" applyNumberFormat="1" applyFont="1" applyFill="1" applyBorder="1" applyAlignment="1">
      <alignment horizontal="center" vertical="top"/>
    </xf>
    <xf numFmtId="287" fontId="63" fillId="91" borderId="2" xfId="0" applyNumberFormat="1" applyFont="1" applyFill="1" applyBorder="1" applyAlignment="1">
      <alignment horizontal="center" vertical="top"/>
    </xf>
    <xf numFmtId="289" fontId="3" fillId="2" borderId="0" xfId="0" applyNumberFormat="1" applyFont="1" applyFill="1"/>
    <xf numFmtId="0" fontId="56" fillId="2" borderId="0" xfId="0" applyFont="1" applyFill="1" applyBorder="1" applyAlignment="1">
      <alignment horizontal="center" vertical="center"/>
    </xf>
    <xf numFmtId="0" fontId="40" fillId="2" borderId="0" xfId="0" applyFont="1" applyFill="1" applyAlignment="1">
      <alignment horizontal="left" vertical="top" wrapText="1"/>
    </xf>
    <xf numFmtId="0" fontId="50" fillId="2" borderId="49" xfId="0" applyFont="1" applyFill="1" applyBorder="1" applyAlignment="1">
      <alignment horizontal="left" wrapText="1"/>
    </xf>
    <xf numFmtId="0" fontId="50" fillId="2" borderId="50" xfId="0" applyFont="1" applyFill="1" applyBorder="1" applyAlignment="1">
      <alignment horizontal="left" wrapText="1"/>
    </xf>
    <xf numFmtId="0" fontId="50" fillId="2" borderId="41" xfId="0" applyFont="1" applyFill="1" applyBorder="1" applyAlignment="1">
      <alignment horizontal="left" wrapText="1"/>
    </xf>
    <xf numFmtId="0" fontId="50" fillId="2" borderId="12" xfId="0" applyFont="1" applyFill="1" applyBorder="1" applyAlignment="1">
      <alignment horizontal="left" wrapText="1"/>
    </xf>
    <xf numFmtId="0" fontId="50" fillId="2" borderId="0" xfId="0" applyFont="1" applyFill="1" applyBorder="1" applyAlignment="1">
      <alignment horizontal="left" wrapText="1"/>
    </xf>
    <xf numFmtId="0" fontId="50" fillId="2" borderId="13" xfId="0" applyFont="1" applyFill="1" applyBorder="1" applyAlignment="1">
      <alignment horizontal="left" wrapText="1"/>
    </xf>
    <xf numFmtId="0" fontId="50" fillId="2" borderId="5" xfId="0" applyFont="1" applyFill="1" applyBorder="1" applyAlignment="1">
      <alignment horizontal="left" wrapText="1"/>
    </xf>
    <xf numFmtId="0" fontId="50" fillId="2" borderId="6" xfId="0" applyFont="1" applyFill="1" applyBorder="1" applyAlignment="1">
      <alignment horizontal="left" wrapText="1"/>
    </xf>
    <xf numFmtId="0" fontId="50" fillId="2" borderId="7" xfId="0" applyFont="1" applyFill="1" applyBorder="1" applyAlignment="1">
      <alignment horizontal="left" wrapText="1"/>
    </xf>
    <xf numFmtId="0" fontId="50" fillId="2" borderId="13" xfId="0" applyFont="1" applyFill="1" applyBorder="1" applyAlignment="1">
      <alignment horizontal="center" vertical="center"/>
    </xf>
    <xf numFmtId="0" fontId="50" fillId="2" borderId="0" xfId="0" applyFont="1" applyFill="1" applyBorder="1" applyAlignment="1">
      <alignment horizontal="left" vertical="center"/>
    </xf>
    <xf numFmtId="0" fontId="50" fillId="2" borderId="49" xfId="0" applyFont="1" applyFill="1" applyBorder="1" applyAlignment="1">
      <alignment horizontal="center" vertical="center" wrapText="1"/>
    </xf>
    <xf numFmtId="0" fontId="50" fillId="2" borderId="50" xfId="0" applyFont="1" applyFill="1" applyBorder="1" applyAlignment="1">
      <alignment horizontal="center" vertical="center" wrapText="1"/>
    </xf>
    <xf numFmtId="0" fontId="50" fillId="2" borderId="41"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0"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6" fillId="2" borderId="0" xfId="0" applyFont="1" applyFill="1" applyAlignment="1">
      <alignment horizontal="center"/>
    </xf>
    <xf numFmtId="0" fontId="51" fillId="2" borderId="13" xfId="0" applyFont="1" applyFill="1" applyBorder="1" applyAlignment="1">
      <alignment horizontal="left" vertical="center"/>
    </xf>
    <xf numFmtId="0" fontId="50" fillId="2" borderId="0" xfId="0" applyFont="1" applyFill="1" applyAlignment="1">
      <alignment horizontal="center"/>
    </xf>
    <xf numFmtId="0" fontId="51" fillId="2" borderId="0" xfId="0" applyFont="1" applyFill="1" applyAlignment="1">
      <alignment horizontal="left" vertical="center" wrapText="1"/>
    </xf>
    <xf numFmtId="0" fontId="51"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1" fillId="2" borderId="0" xfId="0" applyFont="1" applyFill="1" applyBorder="1" applyAlignment="1">
      <alignment horizontal="left" vertical="center"/>
    </xf>
    <xf numFmtId="0" fontId="55" fillId="2" borderId="0" xfId="0" applyFont="1" applyFill="1" applyAlignment="1">
      <alignment horizontal="left" wrapText="1"/>
    </xf>
    <xf numFmtId="0" fontId="62" fillId="2" borderId="0" xfId="0" applyFont="1" applyFill="1" applyBorder="1" applyAlignment="1">
      <alignment horizontal="center" vertical="center"/>
    </xf>
    <xf numFmtId="0" fontId="64" fillId="27" borderId="77" xfId="0" applyFont="1" applyFill="1" applyBorder="1" applyAlignment="1">
      <alignment horizontal="center" vertical="center" wrapText="1"/>
    </xf>
    <xf numFmtId="0" fontId="64" fillId="27" borderId="78" xfId="0" applyFont="1" applyFill="1" applyBorder="1" applyAlignment="1">
      <alignment horizontal="center" vertical="center" wrapText="1"/>
    </xf>
    <xf numFmtId="166" fontId="55" fillId="2" borderId="0" xfId="71" applyFont="1" applyFill="1" applyBorder="1" applyAlignment="1">
      <alignment horizontal="center"/>
    </xf>
    <xf numFmtId="0" fontId="55" fillId="2" borderId="0" xfId="0" applyFont="1" applyFill="1" applyBorder="1" applyAlignment="1">
      <alignment horizontal="center"/>
    </xf>
    <xf numFmtId="0" fontId="65" fillId="2" borderId="0" xfId="0" applyFont="1" applyFill="1" applyAlignment="1">
      <alignment horizontal="center"/>
    </xf>
    <xf numFmtId="0" fontId="51" fillId="2" borderId="0" xfId="0" applyFont="1" applyFill="1" applyBorder="1" applyAlignment="1">
      <alignment horizontal="left" vertical="top"/>
    </xf>
    <xf numFmtId="175" fontId="63" fillId="29" borderId="0" xfId="40" applyNumberFormat="1" applyFont="1" applyFill="1" applyBorder="1" applyAlignment="1">
      <alignment horizontal="left" vertical="top"/>
    </xf>
    <xf numFmtId="175" fontId="63" fillId="0" borderId="0" xfId="40" applyNumberFormat="1" applyFont="1" applyFill="1" applyBorder="1" applyAlignment="1">
      <alignment horizontal="left" vertical="top"/>
    </xf>
    <xf numFmtId="0" fontId="55" fillId="2" borderId="0" xfId="40" applyNumberFormat="1" applyFont="1" applyFill="1" applyBorder="1" applyAlignment="1">
      <alignment horizontal="left" vertical="top" wrapText="1"/>
    </xf>
    <xf numFmtId="0" fontId="55" fillId="2" borderId="6" xfId="0" applyFont="1" applyFill="1" applyBorder="1" applyAlignment="1">
      <alignment horizontal="center"/>
    </xf>
    <xf numFmtId="3" fontId="55" fillId="2" borderId="0" xfId="0" applyNumberFormat="1" applyFont="1" applyFill="1" applyBorder="1" applyAlignment="1">
      <alignment horizontal="left" vertical="center"/>
    </xf>
    <xf numFmtId="3" fontId="55"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62" fillId="2" borderId="0" xfId="0" applyFont="1" applyFill="1" applyAlignment="1">
      <alignment horizontal="left"/>
    </xf>
    <xf numFmtId="0" fontId="64" fillId="27" borderId="71" xfId="0" applyNumberFormat="1" applyFont="1" applyFill="1" applyBorder="1" applyAlignment="1">
      <alignment horizontal="center" vertical="center" wrapText="1"/>
    </xf>
    <xf numFmtId="0" fontId="64" fillId="27" borderId="72" xfId="0" applyNumberFormat="1" applyFont="1" applyFill="1" applyBorder="1" applyAlignment="1">
      <alignment horizontal="center" vertical="center" wrapText="1"/>
    </xf>
    <xf numFmtId="0" fontId="64" fillId="27" borderId="73" xfId="0" applyNumberFormat="1" applyFont="1" applyFill="1" applyBorder="1" applyAlignment="1">
      <alignment horizontal="center" vertical="center" wrapText="1"/>
    </xf>
    <xf numFmtId="0" fontId="64" fillId="27" borderId="68" xfId="0" applyNumberFormat="1" applyFont="1" applyFill="1" applyBorder="1" applyAlignment="1">
      <alignment horizontal="center" vertical="center" wrapText="1"/>
    </xf>
    <xf numFmtId="0" fontId="64" fillId="27" borderId="85" xfId="0" applyNumberFormat="1" applyFont="1" applyFill="1" applyBorder="1" applyAlignment="1">
      <alignment horizontal="center" vertical="center" wrapText="1"/>
    </xf>
    <xf numFmtId="0" fontId="64" fillId="27" borderId="69" xfId="0" applyNumberFormat="1" applyFont="1" applyFill="1" applyBorder="1" applyAlignment="1">
      <alignment horizontal="center" vertical="center" wrapText="1"/>
    </xf>
    <xf numFmtId="0" fontId="64"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0" fillId="26" borderId="35" xfId="0" applyNumberFormat="1" applyFont="1" applyFill="1" applyBorder="1" applyAlignment="1">
      <alignment horizontal="left" vertical="center"/>
    </xf>
    <xf numFmtId="0" fontId="67" fillId="2" borderId="0" xfId="0" applyFont="1" applyFill="1" applyBorder="1" applyAlignment="1">
      <alignment horizontal="center" vertical="center" textRotation="90"/>
    </xf>
    <xf numFmtId="3" fontId="60" fillId="26" borderId="50" xfId="0" applyNumberFormat="1" applyFont="1" applyFill="1" applyBorder="1" applyAlignment="1">
      <alignment horizontal="left" vertical="center"/>
    </xf>
    <xf numFmtId="3" fontId="60"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4" fillId="27" borderId="67" xfId="0" applyNumberFormat="1" applyFont="1" applyFill="1" applyBorder="1" applyAlignment="1">
      <alignment horizontal="center" vertical="center" wrapText="1"/>
    </xf>
    <xf numFmtId="0" fontId="64" fillId="27" borderId="74" xfId="0" applyNumberFormat="1" applyFont="1" applyFill="1" applyBorder="1" applyAlignment="1">
      <alignment horizontal="center" vertical="center" wrapText="1"/>
    </xf>
    <xf numFmtId="0" fontId="55" fillId="2" borderId="0" xfId="0" applyFont="1" applyFill="1" applyAlignment="1">
      <alignment horizontal="left" vertical="top" wrapText="1"/>
    </xf>
    <xf numFmtId="0" fontId="55" fillId="2" borderId="0" xfId="0" applyFont="1" applyFill="1" applyBorder="1" applyAlignment="1">
      <alignment horizontal="left" vertical="top"/>
    </xf>
    <xf numFmtId="3" fontId="60" fillId="30" borderId="12" xfId="0" applyNumberFormat="1" applyFont="1" applyFill="1" applyBorder="1" applyAlignment="1">
      <alignment horizontal="left" vertical="center"/>
    </xf>
    <xf numFmtId="3" fontId="60" fillId="30" borderId="0" xfId="0" applyNumberFormat="1" applyFont="1" applyFill="1" applyBorder="1" applyAlignment="1">
      <alignment horizontal="left" vertical="center"/>
    </xf>
    <xf numFmtId="3" fontId="60" fillId="30" borderId="13" xfId="0" applyNumberFormat="1" applyFont="1" applyFill="1" applyBorder="1" applyAlignment="1">
      <alignment horizontal="left" vertical="center"/>
    </xf>
    <xf numFmtId="3" fontId="60" fillId="26" borderId="12" xfId="0" applyNumberFormat="1" applyFont="1" applyFill="1" applyBorder="1" applyAlignment="1">
      <alignment horizontal="left" vertical="center"/>
    </xf>
    <xf numFmtId="3" fontId="60"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4" fillId="27" borderId="69" xfId="0" applyFont="1" applyFill="1" applyBorder="1" applyAlignment="1">
      <alignment horizontal="center" vertical="center" wrapText="1"/>
    </xf>
    <xf numFmtId="0" fontId="64" fillId="27" borderId="63" xfId="0" applyFont="1" applyFill="1" applyBorder="1" applyAlignment="1">
      <alignment horizontal="center" vertical="center" wrapText="1"/>
    </xf>
    <xf numFmtId="0" fontId="57" fillId="31" borderId="12" xfId="0" applyFont="1" applyFill="1" applyBorder="1" applyAlignment="1">
      <alignment horizontal="left" vertical="center" wrapText="1"/>
    </xf>
    <xf numFmtId="0" fontId="57" fillId="31" borderId="0" xfId="0" applyFont="1" applyFill="1" applyBorder="1" applyAlignment="1">
      <alignment horizontal="left" vertical="center" wrapText="1"/>
    </xf>
    <xf numFmtId="0" fontId="57" fillId="31" borderId="13" xfId="0" applyFont="1" applyFill="1" applyBorder="1" applyAlignment="1">
      <alignment horizontal="left" vertical="center" wrapText="1"/>
    </xf>
    <xf numFmtId="0" fontId="57" fillId="31" borderId="92" xfId="0" applyFont="1" applyFill="1" applyBorder="1" applyAlignment="1">
      <alignment horizontal="left" vertical="center" wrapText="1"/>
    </xf>
    <xf numFmtId="0" fontId="57" fillId="31" borderId="62" xfId="0" applyFont="1" applyFill="1" applyBorder="1" applyAlignment="1">
      <alignment horizontal="left" vertical="center" wrapText="1"/>
    </xf>
    <xf numFmtId="0" fontId="57" fillId="31" borderId="93" xfId="0" applyFont="1" applyFill="1" applyBorder="1" applyAlignment="1">
      <alignment horizontal="left" vertical="center" wrapText="1"/>
    </xf>
    <xf numFmtId="0" fontId="64" fillId="27" borderId="89" xfId="0" applyFont="1" applyFill="1" applyBorder="1" applyAlignment="1">
      <alignment horizontal="center" vertical="center" wrapText="1"/>
    </xf>
    <xf numFmtId="0" fontId="64" fillId="27" borderId="91" xfId="0" applyFont="1" applyFill="1" applyBorder="1" applyAlignment="1">
      <alignment horizontal="center" vertical="center" wrapText="1"/>
    </xf>
    <xf numFmtId="170" fontId="64" fillId="27" borderId="70" xfId="6" applyNumberFormat="1" applyFont="1" applyFill="1" applyBorder="1" applyAlignment="1">
      <alignment horizontal="center" vertical="center"/>
    </xf>
    <xf numFmtId="170" fontId="64" fillId="27" borderId="90" xfId="6" applyNumberFormat="1" applyFont="1" applyFill="1" applyBorder="1" applyAlignment="1">
      <alignment horizontal="center" vertical="center"/>
    </xf>
    <xf numFmtId="0" fontId="56" fillId="2" borderId="0" xfId="0" applyFont="1" applyFill="1" applyAlignment="1">
      <alignment horizontal="center" wrapText="1"/>
    </xf>
    <xf numFmtId="175" fontId="63" fillId="29" borderId="0" xfId="40" applyNumberFormat="1" applyFont="1" applyFill="1" applyBorder="1" applyAlignment="1">
      <alignment horizontal="left" vertical="center"/>
    </xf>
    <xf numFmtId="0" fontId="64" fillId="27" borderId="49" xfId="0" applyFont="1" applyFill="1" applyBorder="1" applyAlignment="1">
      <alignment horizontal="center" vertical="center" wrapText="1"/>
    </xf>
    <xf numFmtId="0" fontId="64" fillId="27" borderId="12" xfId="0" applyFont="1" applyFill="1" applyBorder="1" applyAlignment="1">
      <alignment horizontal="center" vertical="center" wrapText="1"/>
    </xf>
    <xf numFmtId="0" fontId="64" fillId="27" borderId="50" xfId="0" applyFont="1" applyFill="1" applyBorder="1" applyAlignment="1">
      <alignment horizontal="center" vertical="center" wrapText="1"/>
    </xf>
    <xf numFmtId="0" fontId="64" fillId="27" borderId="0" xfId="0" applyFont="1" applyFill="1" applyBorder="1" applyAlignment="1">
      <alignment horizontal="center" vertical="center" wrapText="1"/>
    </xf>
    <xf numFmtId="170" fontId="64" fillId="27" borderId="50" xfId="6" applyNumberFormat="1" applyFont="1" applyFill="1" applyBorder="1" applyAlignment="1">
      <alignment horizontal="center" vertical="center"/>
    </xf>
    <xf numFmtId="170" fontId="64" fillId="27" borderId="41" xfId="6" applyNumberFormat="1" applyFont="1" applyFill="1" applyBorder="1" applyAlignment="1">
      <alignment horizontal="center" vertical="center"/>
    </xf>
    <xf numFmtId="175" fontId="55" fillId="29" borderId="0" xfId="40" applyNumberFormat="1" applyFont="1" applyFill="1" applyBorder="1" applyAlignment="1">
      <alignment horizontal="left" vertical="center"/>
    </xf>
    <xf numFmtId="0" fontId="55" fillId="2" borderId="0" xfId="0" applyFont="1" applyFill="1" applyBorder="1" applyAlignment="1">
      <alignment horizontal="left" vertical="center"/>
    </xf>
    <xf numFmtId="0" fontId="56" fillId="2" borderId="0" xfId="0" applyFont="1" applyFill="1" applyBorder="1" applyAlignment="1">
      <alignment horizontal="center" wrapText="1"/>
    </xf>
    <xf numFmtId="0" fontId="55" fillId="2" borderId="0" xfId="0" applyFont="1" applyFill="1" applyBorder="1" applyAlignment="1">
      <alignment horizontal="left" wrapText="1"/>
    </xf>
    <xf numFmtId="175" fontId="63" fillId="0" borderId="0" xfId="40" applyNumberFormat="1" applyFont="1" applyFill="1" applyBorder="1" applyAlignment="1">
      <alignment horizontal="left" vertical="center"/>
    </xf>
    <xf numFmtId="0" fontId="64" fillId="27" borderId="37" xfId="0" applyFont="1" applyFill="1" applyBorder="1" applyAlignment="1">
      <alignment horizontal="center" vertical="center" wrapText="1"/>
    </xf>
    <xf numFmtId="0" fontId="43" fillId="2" borderId="0" xfId="0" applyFont="1" applyFill="1" applyAlignment="1">
      <alignment horizontal="left" vertical="center" wrapText="1"/>
    </xf>
    <xf numFmtId="0" fontId="64" fillId="27" borderId="41" xfId="0" applyFont="1" applyFill="1" applyBorder="1" applyAlignment="1">
      <alignment horizontal="center" vertical="center" wrapText="1"/>
    </xf>
    <xf numFmtId="0" fontId="64" fillId="27" borderId="1" xfId="0" applyFont="1" applyFill="1" applyBorder="1" applyAlignment="1">
      <alignment horizontal="center" vertical="center" wrapText="1"/>
    </xf>
    <xf numFmtId="0" fontId="64" fillId="27" borderId="10" xfId="0" applyFont="1" applyFill="1" applyBorder="1" applyAlignment="1">
      <alignment horizontal="center" vertical="center" wrapText="1"/>
    </xf>
    <xf numFmtId="0" fontId="64" fillId="27" borderId="37" xfId="0" applyFont="1" applyFill="1" applyBorder="1" applyAlignment="1">
      <alignment horizontal="center" vertical="center"/>
    </xf>
    <xf numFmtId="0" fontId="64" fillId="27" borderId="34" xfId="0" applyFont="1" applyFill="1" applyBorder="1" applyAlignment="1">
      <alignment horizontal="center"/>
    </xf>
    <xf numFmtId="0" fontId="64" fillId="27" borderId="35" xfId="0" applyFont="1" applyFill="1" applyBorder="1" applyAlignment="1">
      <alignment horizontal="center"/>
    </xf>
    <xf numFmtId="0" fontId="64" fillId="27" borderId="36" xfId="0" applyFont="1" applyFill="1" applyBorder="1" applyAlignment="1">
      <alignment horizontal="center"/>
    </xf>
    <xf numFmtId="0" fontId="59" fillId="27" borderId="34" xfId="53" applyFont="1" applyFill="1" applyBorder="1" applyAlignment="1">
      <alignment horizontal="center"/>
    </xf>
    <xf numFmtId="0" fontId="59" fillId="27" borderId="35" xfId="53" applyFont="1" applyFill="1" applyBorder="1" applyAlignment="1">
      <alignment horizontal="center"/>
    </xf>
    <xf numFmtId="0" fontId="59" fillId="27" borderId="36" xfId="53" applyFont="1" applyFill="1" applyBorder="1" applyAlignment="1">
      <alignment horizontal="center"/>
    </xf>
    <xf numFmtId="0" fontId="64" fillId="27" borderId="5" xfId="0" applyFont="1" applyFill="1" applyBorder="1" applyAlignment="1">
      <alignment horizontal="center" vertical="center" wrapText="1"/>
    </xf>
    <xf numFmtId="0" fontId="64" fillId="27" borderId="6" xfId="0" applyFont="1" applyFill="1" applyBorder="1" applyAlignment="1">
      <alignment horizontal="center" vertical="center" wrapText="1"/>
    </xf>
    <xf numFmtId="0" fontId="55" fillId="2" borderId="0" xfId="0" applyFont="1" applyFill="1" applyBorder="1" applyAlignment="1">
      <alignment horizontal="left" vertical="center" wrapText="1"/>
    </xf>
    <xf numFmtId="0" fontId="56" fillId="2" borderId="0" xfId="0" applyFont="1" applyFill="1" applyAlignment="1">
      <alignment horizontal="center" vertical="center"/>
    </xf>
    <xf numFmtId="0" fontId="62" fillId="2" borderId="0" xfId="0" applyFont="1" applyFill="1" applyAlignment="1">
      <alignment horizontal="left" vertical="top" wrapText="1"/>
    </xf>
  </cellXfs>
  <cellStyles count="5713">
    <cellStyle name="-" xfId="99"/>
    <cellStyle name="$" xfId="100"/>
    <cellStyle name="$ &amp; ¢" xfId="101"/>
    <cellStyle name="%" xfId="102"/>
    <cellStyle name="%.00" xfId="103"/>
    <cellStyle name="(Heading)" xfId="104"/>
    <cellStyle name="(Heading) 10" xfId="4799"/>
    <cellStyle name="(Heading) 10 2" xfId="5663"/>
    <cellStyle name="(Heading) 10 3" xfId="5272"/>
    <cellStyle name="(Heading) 11" xfId="4813"/>
    <cellStyle name="(Heading) 11 2" xfId="5672"/>
    <cellStyle name="(Heading) 11 3" xfId="5281"/>
    <cellStyle name="(Heading) 12" xfId="4819"/>
    <cellStyle name="(Heading) 12 2" xfId="5674"/>
    <cellStyle name="(Heading) 12 3" xfId="5283"/>
    <cellStyle name="(Heading) 13" xfId="4823"/>
    <cellStyle name="(Heading) 13 2" xfId="5676"/>
    <cellStyle name="(Heading) 13 3" xfId="5285"/>
    <cellStyle name="(Heading) 14" xfId="4871"/>
    <cellStyle name="(Heading) 14 2" xfId="5712"/>
    <cellStyle name="(Heading) 14 3" xfId="5321"/>
    <cellStyle name="(Heading) 15" xfId="4827"/>
    <cellStyle name="(Heading) 15 2" xfId="5677"/>
    <cellStyle name="(Heading) 15 3" xfId="5286"/>
    <cellStyle name="(Heading) 16" xfId="4925"/>
    <cellStyle name="(Heading) 16 2" xfId="5351"/>
    <cellStyle name="(Heading) 17" xfId="5033"/>
    <cellStyle name="(Heading) 17 2" xfId="5446"/>
    <cellStyle name="(Heading) 18" xfId="4898"/>
    <cellStyle name="(Heading) 2" xfId="2479"/>
    <cellStyle name="(Heading) 2 2" xfId="5462"/>
    <cellStyle name="(Heading) 2 3" xfId="5071"/>
    <cellStyle name="(Heading) 3" xfId="4759"/>
    <cellStyle name="(Heading) 3 2" xfId="5632"/>
    <cellStyle name="(Heading) 3 3" xfId="5241"/>
    <cellStyle name="(Heading) 4" xfId="4767"/>
    <cellStyle name="(Heading) 4 2" xfId="5639"/>
    <cellStyle name="(Heading) 4 3" xfId="5248"/>
    <cellStyle name="(Heading) 5" xfId="4774"/>
    <cellStyle name="(Heading) 5 2" xfId="5643"/>
    <cellStyle name="(Heading) 5 3" xfId="5252"/>
    <cellStyle name="(Heading) 6" xfId="4784"/>
    <cellStyle name="(Heading) 6 2" xfId="5652"/>
    <cellStyle name="(Heading) 6 3" xfId="5261"/>
    <cellStyle name="(Heading) 7" xfId="4788"/>
    <cellStyle name="(Heading) 7 2" xfId="5655"/>
    <cellStyle name="(Heading) 7 3" xfId="5264"/>
    <cellStyle name="(Heading) 8" xfId="4802"/>
    <cellStyle name="(Heading) 8 2" xfId="5665"/>
    <cellStyle name="(Heading) 8 3" xfId="5274"/>
    <cellStyle name="(Heading) 9" xfId="4809"/>
    <cellStyle name="(Heading) 9 2" xfId="5670"/>
    <cellStyle name="(Heading) 9 3" xfId="5279"/>
    <cellStyle name="(Lefting)" xfId="105"/>
    <cellStyle name="(Lefting) 10" xfId="4798"/>
    <cellStyle name="(Lefting) 10 2" xfId="5662"/>
    <cellStyle name="(Lefting) 10 3" xfId="5271"/>
    <cellStyle name="(Lefting) 11" xfId="4812"/>
    <cellStyle name="(Lefting) 11 2" xfId="5671"/>
    <cellStyle name="(Lefting) 11 3" xfId="5280"/>
    <cellStyle name="(Lefting) 12" xfId="4818"/>
    <cellStyle name="(Lefting) 12 2" xfId="5673"/>
    <cellStyle name="(Lefting) 12 3" xfId="5282"/>
    <cellStyle name="(Lefting) 13" xfId="4822"/>
    <cellStyle name="(Lefting) 13 2" xfId="5675"/>
    <cellStyle name="(Lefting) 13 3" xfId="5284"/>
    <cellStyle name="(Lefting) 14" xfId="4870"/>
    <cellStyle name="(Lefting) 14 2" xfId="5711"/>
    <cellStyle name="(Lefting) 14 3" xfId="5320"/>
    <cellStyle name="(Lefting) 15" xfId="4828"/>
    <cellStyle name="(Lefting) 15 2" xfId="5678"/>
    <cellStyle name="(Lefting) 15 3" xfId="5287"/>
    <cellStyle name="(Lefting) 16" xfId="4924"/>
    <cellStyle name="(Lefting) 16 2" xfId="5350"/>
    <cellStyle name="(Lefting) 17" xfId="5032"/>
    <cellStyle name="(Lefting) 17 2" xfId="5445"/>
    <cellStyle name="(Lefting) 18" xfId="5027"/>
    <cellStyle name="(Lefting) 2" xfId="1854"/>
    <cellStyle name="(Lefting) 2 2" xfId="5461"/>
    <cellStyle name="(Lefting) 2 3" xfId="5070"/>
    <cellStyle name="(Lefting) 3" xfId="4758"/>
    <cellStyle name="(Lefting) 3 2" xfId="5631"/>
    <cellStyle name="(Lefting) 3 3" xfId="5240"/>
    <cellStyle name="(Lefting) 4" xfId="4766"/>
    <cellStyle name="(Lefting) 4 2" xfId="5638"/>
    <cellStyle name="(Lefting) 4 3" xfId="5247"/>
    <cellStyle name="(Lefting) 5" xfId="4773"/>
    <cellStyle name="(Lefting) 5 2" xfId="5642"/>
    <cellStyle name="(Lefting) 5 3" xfId="5251"/>
    <cellStyle name="(Lefting) 6" xfId="4783"/>
    <cellStyle name="(Lefting) 6 2" xfId="5651"/>
    <cellStyle name="(Lefting) 6 3" xfId="5260"/>
    <cellStyle name="(Lefting) 7" xfId="4787"/>
    <cellStyle name="(Lefting) 7 2" xfId="5654"/>
    <cellStyle name="(Lefting) 7 3" xfId="5263"/>
    <cellStyle name="(Lefting) 8" xfId="4801"/>
    <cellStyle name="(Lefting) 8 2" xfId="5664"/>
    <cellStyle name="(Lefting) 8 3" xfId="5273"/>
    <cellStyle name="(Lefting) 9" xfId="4808"/>
    <cellStyle name="(Lefting) 9 2" xfId="5669"/>
    <cellStyle name="(Lefting) 9 3" xfId="5278"/>
    <cellStyle name="(z*¯_x000f_°(”,¯?À(¢,¯?Ð(°,¯?à(Â,¯?ð(Ô,¯?" xfId="106"/>
    <cellStyle name="******************************************" xfId="107"/>
    <cellStyle name="_CNMD_Valuation Model_20081212_v2" xfId="108"/>
    <cellStyle name="_Comma" xfId="109"/>
    <cellStyle name="_Comps 4" xfId="110"/>
    <cellStyle name="_Cont Analysis" xfId="111"/>
    <cellStyle name="_Currency" xfId="112"/>
    <cellStyle name="_Currency_Analysis" xfId="113"/>
    <cellStyle name="_Currency_Smartportfolio model" xfId="114"/>
    <cellStyle name="_Currency_Smartportfolio model_DB-merged files" xfId="115"/>
    <cellStyle name="_CurrencySpace" xfId="116"/>
    <cellStyle name="_Gamma Valuation - 8" xfId="117"/>
    <cellStyle name="_ITRN" xfId="118"/>
    <cellStyle name="-_Merger Model 17 Nov 04" xfId="119"/>
    <cellStyle name="_Merger Model_KN&amp;Fzio_v2.30 - Street" xfId="120"/>
    <cellStyle name="_Multiple" xfId="121"/>
    <cellStyle name="_Multiple_Analysis" xfId="122"/>
    <cellStyle name="_Multiple_Analysis_DB-merged files" xfId="123"/>
    <cellStyle name="_Multiple_Smartportfolio model" xfId="124"/>
    <cellStyle name="_Multiple_Smartportfolio model_DB-merged files" xfId="125"/>
    <cellStyle name="_MultipleSpace" xfId="126"/>
    <cellStyle name="_MultipleSpace_Analysis" xfId="127"/>
    <cellStyle name="_MultipleSpace_csc" xfId="128"/>
    <cellStyle name="_MultipleSpace_Smartportfolio model" xfId="129"/>
    <cellStyle name="_MultipleSpace_Smartportfolio model_DB-merged files" xfId="130"/>
    <cellStyle name="_Percent" xfId="131"/>
    <cellStyle name="_Percent_Analysis" xfId="132"/>
    <cellStyle name="_Percent_Smartportfolio model" xfId="133"/>
    <cellStyle name="_Percent_Smartportfolio model_DB-merged files" xfId="134"/>
    <cellStyle name="_PercentSpace" xfId="135"/>
    <cellStyle name="_PercentSpace_Analysis" xfId="136"/>
    <cellStyle name="_PercentSpace_Smartportfolio model" xfId="137"/>
    <cellStyle name="_Sepracor Riders_Clean" xfId="138"/>
    <cellStyle name="_SIAL_Model_5.22.09 v71" xfId="139"/>
    <cellStyle name="£ BP" xfId="140"/>
    <cellStyle name="¥ JY" xfId="141"/>
    <cellStyle name="&lt;9#_x000f_¾Èƒé1ƒÃ_x0002_;M_x0014_}$‹E_x0010_‹_x0004_ˆ…Àt_x001b_Pÿ_x0015_ x¦" xfId="142"/>
    <cellStyle name="=C:\WINNT35\SYSTEM32\COMMAND.COM" xfId="143"/>
    <cellStyle name="0752-93035" xfId="144"/>
    <cellStyle name="1,comma" xfId="145"/>
    <cellStyle name="10Q" xfId="146"/>
    <cellStyle name="20% - Accent1 2" xfId="11"/>
    <cellStyle name="20% - Accent1 2 10" xfId="147"/>
    <cellStyle name="20% - Accent1 2 2" xfId="148"/>
    <cellStyle name="20% - Accent1 2 2 2" xfId="149"/>
    <cellStyle name="20% - Accent1 2 2 3" xfId="150"/>
    <cellStyle name="20% - Accent1 2 3" xfId="151"/>
    <cellStyle name="20% - Accent1 2 3 2" xfId="152"/>
    <cellStyle name="20% - Accent1 2 4" xfId="153"/>
    <cellStyle name="20% - Accent1 2 5" xfId="154"/>
    <cellStyle name="20% - Accent1 2 6" xfId="155"/>
    <cellStyle name="20% - Accent1 2 7" xfId="156"/>
    <cellStyle name="20% - Accent1 2 8" xfId="157"/>
    <cellStyle name="20% - Accent1 2 9" xfId="158"/>
    <cellStyle name="20% - Accent1 3" xfId="159"/>
    <cellStyle name="20% - Accent1 3 2" xfId="160"/>
    <cellStyle name="20% - Accent1 3 2 2" xfId="161"/>
    <cellStyle name="20% - Accent1 3 2 2 2" xfId="162"/>
    <cellStyle name="20% - Accent1 3 2 2 2 2" xfId="163"/>
    <cellStyle name="20% - Accent1 3 2 2 3" xfId="164"/>
    <cellStyle name="20% - Accent1 3 2 3" xfId="165"/>
    <cellStyle name="20% - Accent1 3 2 3 2" xfId="166"/>
    <cellStyle name="20% - Accent1 3 2 4" xfId="167"/>
    <cellStyle name="20% - Accent1 3 3" xfId="168"/>
    <cellStyle name="20% - Accent1 3 3 2" xfId="169"/>
    <cellStyle name="20% - Accent1 3 3 2 2" xfId="170"/>
    <cellStyle name="20% - Accent1 3 3 2 2 2" xfId="171"/>
    <cellStyle name="20% - Accent1 3 3 2 3" xfId="172"/>
    <cellStyle name="20% - Accent1 3 3 3" xfId="173"/>
    <cellStyle name="20% - Accent1 3 3 3 2" xfId="174"/>
    <cellStyle name="20% - Accent1 3 3 4" xfId="175"/>
    <cellStyle name="20% - Accent1 3 4" xfId="176"/>
    <cellStyle name="20% - Accent1 3 4 2" xfId="177"/>
    <cellStyle name="20% - Accent1 3 4 2 2" xfId="178"/>
    <cellStyle name="20% - Accent1 3 4 3" xfId="179"/>
    <cellStyle name="20% - Accent1 3 5" xfId="180"/>
    <cellStyle name="20% - Accent1 3 5 2" xfId="181"/>
    <cellStyle name="20% - Accent1 3 6" xfId="182"/>
    <cellStyle name="20% - Accent1 4" xfId="183"/>
    <cellStyle name="20% - Accent1 5" xfId="184"/>
    <cellStyle name="20% - Accent1 6" xfId="185"/>
    <cellStyle name="20% - Accent1 7" xfId="186"/>
    <cellStyle name="20% - Accent1 8" xfId="187"/>
    <cellStyle name="20% - Accent2 2" xfId="12"/>
    <cellStyle name="20% - Accent2 2 10" xfId="189"/>
    <cellStyle name="20% - Accent2 2 2" xfId="190"/>
    <cellStyle name="20% - Accent2 2 2 2" xfId="191"/>
    <cellStyle name="20% - Accent2 2 2 3" xfId="192"/>
    <cellStyle name="20% - Accent2 2 3" xfId="193"/>
    <cellStyle name="20% - Accent2 2 3 2" xfId="194"/>
    <cellStyle name="20% - Accent2 2 4" xfId="195"/>
    <cellStyle name="20% - Accent2 2 5" xfId="196"/>
    <cellStyle name="20% - Accent2 2 6" xfId="197"/>
    <cellStyle name="20% - Accent2 2 7" xfId="198"/>
    <cellStyle name="20% - Accent2 2 8" xfId="199"/>
    <cellStyle name="20% - Accent2 2 9" xfId="200"/>
    <cellStyle name="20% - Accent2 3" xfId="201"/>
    <cellStyle name="20% - Accent2 3 2" xfId="202"/>
    <cellStyle name="20% - Accent2 3 2 2" xfId="203"/>
    <cellStyle name="20% - Accent2 3 2 2 2" xfId="204"/>
    <cellStyle name="20% - Accent2 3 2 2 2 2" xfId="205"/>
    <cellStyle name="20% - Accent2 3 2 2 3" xfId="206"/>
    <cellStyle name="20% - Accent2 3 2 3" xfId="207"/>
    <cellStyle name="20% - Accent2 3 2 3 2" xfId="208"/>
    <cellStyle name="20% - Accent2 3 2 4" xfId="209"/>
    <cellStyle name="20% - Accent2 3 3" xfId="210"/>
    <cellStyle name="20% - Accent2 3 3 2" xfId="211"/>
    <cellStyle name="20% - Accent2 3 3 2 2" xfId="212"/>
    <cellStyle name="20% - Accent2 3 3 2 2 2" xfId="213"/>
    <cellStyle name="20% - Accent2 3 3 2 3" xfId="214"/>
    <cellStyle name="20% - Accent2 3 3 3" xfId="215"/>
    <cellStyle name="20% - Accent2 3 3 3 2" xfId="216"/>
    <cellStyle name="20% - Accent2 3 3 4" xfId="217"/>
    <cellStyle name="20% - Accent2 3 4" xfId="218"/>
    <cellStyle name="20% - Accent2 3 4 2" xfId="219"/>
    <cellStyle name="20% - Accent2 3 4 2 2" xfId="220"/>
    <cellStyle name="20% - Accent2 3 4 3" xfId="221"/>
    <cellStyle name="20% - Accent2 3 5" xfId="222"/>
    <cellStyle name="20% - Accent2 3 5 2" xfId="223"/>
    <cellStyle name="20% - Accent2 3 6" xfId="224"/>
    <cellStyle name="20% - Accent2 4" xfId="225"/>
    <cellStyle name="20% - Accent2 5" xfId="226"/>
    <cellStyle name="20% - Accent2 6" xfId="227"/>
    <cellStyle name="20% - Accent2 7" xfId="228"/>
    <cellStyle name="20% - Accent2 8" xfId="229"/>
    <cellStyle name="20% - Accent3 2" xfId="13"/>
    <cellStyle name="20% - Accent3 2 10" xfId="230"/>
    <cellStyle name="20% - Accent3 2 2" xfId="231"/>
    <cellStyle name="20% - Accent3 2 2 2" xfId="232"/>
    <cellStyle name="20% - Accent3 2 2 3" xfId="233"/>
    <cellStyle name="20% - Accent3 2 3" xfId="234"/>
    <cellStyle name="20% - Accent3 2 3 2" xfId="235"/>
    <cellStyle name="20% - Accent3 2 4" xfId="236"/>
    <cellStyle name="20% - Accent3 2 5" xfId="237"/>
    <cellStyle name="20% - Accent3 2 6" xfId="238"/>
    <cellStyle name="20% - Accent3 2 7" xfId="239"/>
    <cellStyle name="20% - Accent3 2 8" xfId="240"/>
    <cellStyle name="20% - Accent3 2 9" xfId="241"/>
    <cellStyle name="20% - Accent3 3" xfId="242"/>
    <cellStyle name="20% - Accent3 3 2" xfId="243"/>
    <cellStyle name="20% - Accent3 3 2 2" xfId="244"/>
    <cellStyle name="20% - Accent3 3 2 2 2" xfId="245"/>
    <cellStyle name="20% - Accent3 3 2 2 2 2" xfId="246"/>
    <cellStyle name="20% - Accent3 3 2 2 3" xfId="247"/>
    <cellStyle name="20% - Accent3 3 2 3" xfId="248"/>
    <cellStyle name="20% - Accent3 3 2 3 2" xfId="249"/>
    <cellStyle name="20% - Accent3 3 2 4" xfId="250"/>
    <cellStyle name="20% - Accent3 3 3" xfId="251"/>
    <cellStyle name="20% - Accent3 3 3 2" xfId="252"/>
    <cellStyle name="20% - Accent3 3 3 2 2" xfId="253"/>
    <cellStyle name="20% - Accent3 3 3 2 2 2" xfId="254"/>
    <cellStyle name="20% - Accent3 3 3 2 3" xfId="255"/>
    <cellStyle name="20% - Accent3 3 3 3" xfId="256"/>
    <cellStyle name="20% - Accent3 3 3 3 2" xfId="257"/>
    <cellStyle name="20% - Accent3 3 3 4" xfId="258"/>
    <cellStyle name="20% - Accent3 3 4" xfId="259"/>
    <cellStyle name="20% - Accent3 3 4 2" xfId="260"/>
    <cellStyle name="20% - Accent3 3 4 2 2" xfId="261"/>
    <cellStyle name="20% - Accent3 3 4 3" xfId="262"/>
    <cellStyle name="20% - Accent3 3 5" xfId="263"/>
    <cellStyle name="20% - Accent3 3 5 2" xfId="264"/>
    <cellStyle name="20% - Accent3 3 6" xfId="265"/>
    <cellStyle name="20% - Accent3 4" xfId="266"/>
    <cellStyle name="20% - Accent3 5" xfId="267"/>
    <cellStyle name="20% - Accent3 6" xfId="268"/>
    <cellStyle name="20% - Accent3 7" xfId="269"/>
    <cellStyle name="20% - Accent3 8" xfId="270"/>
    <cellStyle name="20% - Accent4 2" xfId="14"/>
    <cellStyle name="20% - Accent4 2 10" xfId="271"/>
    <cellStyle name="20% - Accent4 2 2" xfId="272"/>
    <cellStyle name="20% - Accent4 2 2 2" xfId="273"/>
    <cellStyle name="20% - Accent4 2 2 3" xfId="274"/>
    <cellStyle name="20% - Accent4 2 3" xfId="275"/>
    <cellStyle name="20% - Accent4 2 3 2" xfId="276"/>
    <cellStyle name="20% - Accent4 2 4" xfId="277"/>
    <cellStyle name="20% - Accent4 2 5" xfId="278"/>
    <cellStyle name="20% - Accent4 2 6" xfId="279"/>
    <cellStyle name="20% - Accent4 2 7" xfId="280"/>
    <cellStyle name="20% - Accent4 2 8" xfId="281"/>
    <cellStyle name="20% - Accent4 2 9" xfId="282"/>
    <cellStyle name="20% - Accent4 3" xfId="283"/>
    <cellStyle name="20% - Accent4 3 2" xfId="284"/>
    <cellStyle name="20% - Accent4 3 2 2" xfId="285"/>
    <cellStyle name="20% - Accent4 3 2 2 2" xfId="286"/>
    <cellStyle name="20% - Accent4 3 2 2 2 2" xfId="287"/>
    <cellStyle name="20% - Accent4 3 2 2 3" xfId="288"/>
    <cellStyle name="20% - Accent4 3 2 3" xfId="289"/>
    <cellStyle name="20% - Accent4 3 2 3 2" xfId="290"/>
    <cellStyle name="20% - Accent4 3 2 4" xfId="291"/>
    <cellStyle name="20% - Accent4 3 3" xfId="292"/>
    <cellStyle name="20% - Accent4 3 3 2" xfId="293"/>
    <cellStyle name="20% - Accent4 3 3 2 2" xfId="294"/>
    <cellStyle name="20% - Accent4 3 3 2 2 2" xfId="295"/>
    <cellStyle name="20% - Accent4 3 3 2 3" xfId="296"/>
    <cellStyle name="20% - Accent4 3 3 3" xfId="297"/>
    <cellStyle name="20% - Accent4 3 3 3 2" xfId="298"/>
    <cellStyle name="20% - Accent4 3 3 4" xfId="299"/>
    <cellStyle name="20% - Accent4 3 4" xfId="300"/>
    <cellStyle name="20% - Accent4 3 4 2" xfId="301"/>
    <cellStyle name="20% - Accent4 3 4 2 2" xfId="302"/>
    <cellStyle name="20% - Accent4 3 4 3" xfId="303"/>
    <cellStyle name="20% - Accent4 3 5" xfId="304"/>
    <cellStyle name="20% - Accent4 3 5 2" xfId="305"/>
    <cellStyle name="20% - Accent4 3 6" xfId="306"/>
    <cellStyle name="20% - Accent4 4" xfId="307"/>
    <cellStyle name="20% - Accent4 5" xfId="308"/>
    <cellStyle name="20% - Accent4 6" xfId="309"/>
    <cellStyle name="20% - Accent4 7" xfId="310"/>
    <cellStyle name="20% - Accent4 8" xfId="311"/>
    <cellStyle name="20% - Accent5 2" xfId="15"/>
    <cellStyle name="20% - Accent5 2 10" xfId="312"/>
    <cellStyle name="20% - Accent5 2 2" xfId="313"/>
    <cellStyle name="20% - Accent5 2 2 2" xfId="314"/>
    <cellStyle name="20% - Accent5 2 2 3" xfId="315"/>
    <cellStyle name="20% - Accent5 2 3" xfId="316"/>
    <cellStyle name="20% - Accent5 2 3 2" xfId="317"/>
    <cellStyle name="20% - Accent5 2 4" xfId="318"/>
    <cellStyle name="20% - Accent5 2 5" xfId="319"/>
    <cellStyle name="20% - Accent5 2 6" xfId="320"/>
    <cellStyle name="20% - Accent5 2 7" xfId="321"/>
    <cellStyle name="20% - Accent5 2 8" xfId="322"/>
    <cellStyle name="20% - Accent5 2 9" xfId="323"/>
    <cellStyle name="20% - Accent5 3" xfId="324"/>
    <cellStyle name="20% - Accent5 3 2" xfId="325"/>
    <cellStyle name="20% - Accent5 3 2 2" xfId="326"/>
    <cellStyle name="20% - Accent5 3 2 2 2" xfId="327"/>
    <cellStyle name="20% - Accent5 3 2 2 2 2" xfId="328"/>
    <cellStyle name="20% - Accent5 3 2 2 3" xfId="329"/>
    <cellStyle name="20% - Accent5 3 2 3" xfId="330"/>
    <cellStyle name="20% - Accent5 3 2 3 2" xfId="331"/>
    <cellStyle name="20% - Accent5 3 2 4" xfId="332"/>
    <cellStyle name="20% - Accent5 3 3" xfId="333"/>
    <cellStyle name="20% - Accent5 3 3 2" xfId="334"/>
    <cellStyle name="20% - Accent5 3 3 2 2" xfId="335"/>
    <cellStyle name="20% - Accent5 3 3 2 2 2" xfId="336"/>
    <cellStyle name="20% - Accent5 3 3 2 3" xfId="337"/>
    <cellStyle name="20% - Accent5 3 3 3" xfId="338"/>
    <cellStyle name="20% - Accent5 3 3 3 2" xfId="339"/>
    <cellStyle name="20% - Accent5 3 3 4" xfId="340"/>
    <cellStyle name="20% - Accent5 3 4" xfId="341"/>
    <cellStyle name="20% - Accent5 3 4 2" xfId="342"/>
    <cellStyle name="20% - Accent5 3 4 2 2" xfId="343"/>
    <cellStyle name="20% - Accent5 3 4 3" xfId="344"/>
    <cellStyle name="20% - Accent5 3 5" xfId="345"/>
    <cellStyle name="20% - Accent5 3 5 2" xfId="346"/>
    <cellStyle name="20% - Accent5 3 6" xfId="347"/>
    <cellStyle name="20% - Accent5 4" xfId="348"/>
    <cellStyle name="20% - Accent5 5" xfId="349"/>
    <cellStyle name="20% - Accent5 6" xfId="350"/>
    <cellStyle name="20% - Accent5 7" xfId="351"/>
    <cellStyle name="20% - Accent5 8" xfId="352"/>
    <cellStyle name="20% - Accent6 2" xfId="16"/>
    <cellStyle name="20% - Accent6 2 10" xfId="353"/>
    <cellStyle name="20% - Accent6 2 2" xfId="354"/>
    <cellStyle name="20% - Accent6 2 2 2" xfId="355"/>
    <cellStyle name="20% - Accent6 2 2 3" xfId="356"/>
    <cellStyle name="20% - Accent6 2 3" xfId="357"/>
    <cellStyle name="20% - Accent6 2 3 2" xfId="358"/>
    <cellStyle name="20% - Accent6 2 4" xfId="359"/>
    <cellStyle name="20% - Accent6 2 5" xfId="360"/>
    <cellStyle name="20% - Accent6 2 6" xfId="361"/>
    <cellStyle name="20% - Accent6 2 7" xfId="362"/>
    <cellStyle name="20% - Accent6 2 8" xfId="363"/>
    <cellStyle name="20% - Accent6 2 9" xfId="364"/>
    <cellStyle name="20% - Accent6 3" xfId="365"/>
    <cellStyle name="20% - Accent6 3 2" xfId="366"/>
    <cellStyle name="20% - Accent6 3 2 2" xfId="367"/>
    <cellStyle name="20% - Accent6 3 2 2 2" xfId="368"/>
    <cellStyle name="20% - Accent6 3 2 2 2 2" xfId="369"/>
    <cellStyle name="20% - Accent6 3 2 2 3" xfId="370"/>
    <cellStyle name="20% - Accent6 3 2 3" xfId="371"/>
    <cellStyle name="20% - Accent6 3 2 3 2" xfId="372"/>
    <cellStyle name="20% - Accent6 3 2 4" xfId="373"/>
    <cellStyle name="20% - Accent6 3 3" xfId="374"/>
    <cellStyle name="20% - Accent6 3 3 2" xfId="375"/>
    <cellStyle name="20% - Accent6 3 3 2 2" xfId="376"/>
    <cellStyle name="20% - Accent6 3 3 2 2 2" xfId="377"/>
    <cellStyle name="20% - Accent6 3 3 2 3" xfId="378"/>
    <cellStyle name="20% - Accent6 3 3 3" xfId="379"/>
    <cellStyle name="20% - Accent6 3 3 3 2" xfId="380"/>
    <cellStyle name="20% - Accent6 3 3 4" xfId="381"/>
    <cellStyle name="20% - Accent6 3 4" xfId="382"/>
    <cellStyle name="20% - Accent6 3 4 2" xfId="383"/>
    <cellStyle name="20% - Accent6 3 4 2 2" xfId="384"/>
    <cellStyle name="20% - Accent6 3 4 3" xfId="385"/>
    <cellStyle name="20% - Accent6 3 5" xfId="386"/>
    <cellStyle name="20% - Accent6 3 5 2" xfId="387"/>
    <cellStyle name="20% - Accent6 3 6" xfId="388"/>
    <cellStyle name="20% - Accent6 4" xfId="389"/>
    <cellStyle name="20% - Accent6 5" xfId="390"/>
    <cellStyle name="20% - Accent6 6" xfId="391"/>
    <cellStyle name="20% - Accent6 7" xfId="392"/>
    <cellStyle name="20% - Accent6 8" xfId="393"/>
    <cellStyle name="40% - Accent1 2" xfId="17"/>
    <cellStyle name="40% - Accent1 2 10" xfId="394"/>
    <cellStyle name="40% - Accent1 2 2" xfId="395"/>
    <cellStyle name="40% - Accent1 2 2 2" xfId="396"/>
    <cellStyle name="40% - Accent1 2 2 3" xfId="397"/>
    <cellStyle name="40% - Accent1 2 3" xfId="398"/>
    <cellStyle name="40% - Accent1 2 3 2" xfId="399"/>
    <cellStyle name="40% - Accent1 2 4" xfId="400"/>
    <cellStyle name="40% - Accent1 2 5" xfId="401"/>
    <cellStyle name="40% - Accent1 2 6" xfId="402"/>
    <cellStyle name="40% - Accent1 2 7" xfId="403"/>
    <cellStyle name="40% - Accent1 2 8" xfId="404"/>
    <cellStyle name="40% - Accent1 2 9" xfId="405"/>
    <cellStyle name="40% - Accent1 3" xfId="406"/>
    <cellStyle name="40% - Accent1 3 2" xfId="407"/>
    <cellStyle name="40% - Accent1 3 2 2" xfId="408"/>
    <cellStyle name="40% - Accent1 3 2 2 2" xfId="409"/>
    <cellStyle name="40% - Accent1 3 2 2 2 2" xfId="410"/>
    <cellStyle name="40% - Accent1 3 2 2 3" xfId="411"/>
    <cellStyle name="40% - Accent1 3 2 3" xfId="412"/>
    <cellStyle name="40% - Accent1 3 2 3 2" xfId="413"/>
    <cellStyle name="40% - Accent1 3 2 4" xfId="414"/>
    <cellStyle name="40% - Accent1 3 3" xfId="415"/>
    <cellStyle name="40% - Accent1 3 3 2" xfId="416"/>
    <cellStyle name="40% - Accent1 3 3 2 2" xfId="417"/>
    <cellStyle name="40% - Accent1 3 3 2 2 2" xfId="418"/>
    <cellStyle name="40% - Accent1 3 3 2 3" xfId="419"/>
    <cellStyle name="40% - Accent1 3 3 3" xfId="420"/>
    <cellStyle name="40% - Accent1 3 3 3 2" xfId="421"/>
    <cellStyle name="40% - Accent1 3 3 4" xfId="422"/>
    <cellStyle name="40% - Accent1 3 4" xfId="423"/>
    <cellStyle name="40% - Accent1 3 4 2" xfId="424"/>
    <cellStyle name="40% - Accent1 3 4 2 2" xfId="425"/>
    <cellStyle name="40% - Accent1 3 4 3" xfId="426"/>
    <cellStyle name="40% - Accent1 3 5" xfId="427"/>
    <cellStyle name="40% - Accent1 3 5 2" xfId="428"/>
    <cellStyle name="40% - Accent1 3 6" xfId="429"/>
    <cellStyle name="40% - Accent1 4" xfId="430"/>
    <cellStyle name="40% - Accent1 5" xfId="431"/>
    <cellStyle name="40% - Accent1 6" xfId="432"/>
    <cellStyle name="40% - Accent1 7" xfId="433"/>
    <cellStyle name="40% - Accent1 8" xfId="434"/>
    <cellStyle name="40% - Accent2 2" xfId="18"/>
    <cellStyle name="40% - Accent2 2 10" xfId="435"/>
    <cellStyle name="40% - Accent2 2 2" xfId="436"/>
    <cellStyle name="40% - Accent2 2 2 2" xfId="437"/>
    <cellStyle name="40% - Accent2 2 2 3" xfId="438"/>
    <cellStyle name="40% - Accent2 2 3" xfId="439"/>
    <cellStyle name="40% - Accent2 2 3 2" xfId="440"/>
    <cellStyle name="40% - Accent2 2 4" xfId="441"/>
    <cellStyle name="40% - Accent2 2 5" xfId="442"/>
    <cellStyle name="40% - Accent2 2 6" xfId="443"/>
    <cellStyle name="40% - Accent2 2 7" xfId="444"/>
    <cellStyle name="40% - Accent2 2 8" xfId="445"/>
    <cellStyle name="40% - Accent2 2 9" xfId="446"/>
    <cellStyle name="40% - Accent2 3" xfId="447"/>
    <cellStyle name="40% - Accent2 3 2" xfId="448"/>
    <cellStyle name="40% - Accent2 3 2 2" xfId="449"/>
    <cellStyle name="40% - Accent2 3 2 2 2" xfId="450"/>
    <cellStyle name="40% - Accent2 3 2 2 2 2" xfId="451"/>
    <cellStyle name="40% - Accent2 3 2 2 3" xfId="452"/>
    <cellStyle name="40% - Accent2 3 2 3" xfId="453"/>
    <cellStyle name="40% - Accent2 3 2 3 2" xfId="454"/>
    <cellStyle name="40% - Accent2 3 2 4" xfId="455"/>
    <cellStyle name="40% - Accent2 3 3" xfId="456"/>
    <cellStyle name="40% - Accent2 3 3 2" xfId="457"/>
    <cellStyle name="40% - Accent2 3 3 2 2" xfId="458"/>
    <cellStyle name="40% - Accent2 3 3 2 2 2" xfId="459"/>
    <cellStyle name="40% - Accent2 3 3 2 3" xfId="460"/>
    <cellStyle name="40% - Accent2 3 3 3" xfId="461"/>
    <cellStyle name="40% - Accent2 3 3 3 2" xfId="462"/>
    <cellStyle name="40% - Accent2 3 3 4" xfId="463"/>
    <cellStyle name="40% - Accent2 3 4" xfId="464"/>
    <cellStyle name="40% - Accent2 3 4 2" xfId="465"/>
    <cellStyle name="40% - Accent2 3 4 2 2" xfId="466"/>
    <cellStyle name="40% - Accent2 3 4 3" xfId="467"/>
    <cellStyle name="40% - Accent2 3 5" xfId="468"/>
    <cellStyle name="40% - Accent2 3 5 2" xfId="469"/>
    <cellStyle name="40% - Accent2 3 6" xfId="470"/>
    <cellStyle name="40% - Accent2 4" xfId="471"/>
    <cellStyle name="40% - Accent2 5" xfId="472"/>
    <cellStyle name="40% - Accent2 6" xfId="473"/>
    <cellStyle name="40% - Accent2 7" xfId="474"/>
    <cellStyle name="40% - Accent2 8" xfId="475"/>
    <cellStyle name="40% - Accent3 2" xfId="19"/>
    <cellStyle name="40% - Accent3 2 10" xfId="476"/>
    <cellStyle name="40% - Accent3 2 2" xfId="477"/>
    <cellStyle name="40% - Accent3 2 2 2" xfId="478"/>
    <cellStyle name="40% - Accent3 2 2 3" xfId="479"/>
    <cellStyle name="40% - Accent3 2 3" xfId="480"/>
    <cellStyle name="40% - Accent3 2 3 2" xfId="481"/>
    <cellStyle name="40% - Accent3 2 4" xfId="482"/>
    <cellStyle name="40% - Accent3 2 5" xfId="483"/>
    <cellStyle name="40% - Accent3 2 6" xfId="484"/>
    <cellStyle name="40% - Accent3 2 7" xfId="485"/>
    <cellStyle name="40% - Accent3 2 8" xfId="486"/>
    <cellStyle name="40% - Accent3 2 9" xfId="487"/>
    <cellStyle name="40% - Accent3 3" xfId="488"/>
    <cellStyle name="40% - Accent3 3 2" xfId="489"/>
    <cellStyle name="40% - Accent3 3 2 2" xfId="490"/>
    <cellStyle name="40% - Accent3 3 2 2 2" xfId="491"/>
    <cellStyle name="40% - Accent3 3 2 2 2 2" xfId="492"/>
    <cellStyle name="40% - Accent3 3 2 2 3" xfId="493"/>
    <cellStyle name="40% - Accent3 3 2 3" xfId="494"/>
    <cellStyle name="40% - Accent3 3 2 3 2" xfId="495"/>
    <cellStyle name="40% - Accent3 3 2 4" xfId="496"/>
    <cellStyle name="40% - Accent3 3 3" xfId="497"/>
    <cellStyle name="40% - Accent3 3 3 2" xfId="498"/>
    <cellStyle name="40% - Accent3 3 3 2 2" xfId="499"/>
    <cellStyle name="40% - Accent3 3 3 2 2 2" xfId="500"/>
    <cellStyle name="40% - Accent3 3 3 2 3" xfId="501"/>
    <cellStyle name="40% - Accent3 3 3 3" xfId="502"/>
    <cellStyle name="40% - Accent3 3 3 3 2" xfId="503"/>
    <cellStyle name="40% - Accent3 3 3 4" xfId="504"/>
    <cellStyle name="40% - Accent3 3 4" xfId="505"/>
    <cellStyle name="40% - Accent3 3 4 2" xfId="506"/>
    <cellStyle name="40% - Accent3 3 4 2 2" xfId="507"/>
    <cellStyle name="40% - Accent3 3 4 3" xfId="508"/>
    <cellStyle name="40% - Accent3 3 5" xfId="509"/>
    <cellStyle name="40% - Accent3 3 5 2" xfId="510"/>
    <cellStyle name="40% - Accent3 3 6" xfId="511"/>
    <cellStyle name="40% - Accent3 4" xfId="512"/>
    <cellStyle name="40% - Accent3 5" xfId="513"/>
    <cellStyle name="40% - Accent3 6" xfId="514"/>
    <cellStyle name="40% - Accent3 7" xfId="515"/>
    <cellStyle name="40% - Accent3 8" xfId="516"/>
    <cellStyle name="40% - Accent4 2" xfId="20"/>
    <cellStyle name="40% - Accent4 2 10" xfId="517"/>
    <cellStyle name="40% - Accent4 2 2" xfId="518"/>
    <cellStyle name="40% - Accent4 2 2 2" xfId="519"/>
    <cellStyle name="40% - Accent4 2 2 3" xfId="520"/>
    <cellStyle name="40% - Accent4 2 3" xfId="521"/>
    <cellStyle name="40% - Accent4 2 3 2" xfId="522"/>
    <cellStyle name="40% - Accent4 2 4" xfId="523"/>
    <cellStyle name="40% - Accent4 2 5" xfId="524"/>
    <cellStyle name="40% - Accent4 2 6" xfId="525"/>
    <cellStyle name="40% - Accent4 2 7" xfId="526"/>
    <cellStyle name="40% - Accent4 2 8" xfId="527"/>
    <cellStyle name="40% - Accent4 2 9" xfId="528"/>
    <cellStyle name="40% - Accent4 3" xfId="529"/>
    <cellStyle name="40% - Accent4 3 2" xfId="530"/>
    <cellStyle name="40% - Accent4 3 2 2" xfId="531"/>
    <cellStyle name="40% - Accent4 3 2 2 2" xfId="532"/>
    <cellStyle name="40% - Accent4 3 2 2 2 2" xfId="533"/>
    <cellStyle name="40% - Accent4 3 2 2 3" xfId="534"/>
    <cellStyle name="40% - Accent4 3 2 3" xfId="535"/>
    <cellStyle name="40% - Accent4 3 2 3 2" xfId="536"/>
    <cellStyle name="40% - Accent4 3 2 4" xfId="537"/>
    <cellStyle name="40% - Accent4 3 3" xfId="538"/>
    <cellStyle name="40% - Accent4 3 3 2" xfId="539"/>
    <cellStyle name="40% - Accent4 3 3 2 2" xfId="540"/>
    <cellStyle name="40% - Accent4 3 3 2 2 2" xfId="541"/>
    <cellStyle name="40% - Accent4 3 3 2 3" xfId="542"/>
    <cellStyle name="40% - Accent4 3 3 3" xfId="543"/>
    <cellStyle name="40% - Accent4 3 3 3 2" xfId="544"/>
    <cellStyle name="40% - Accent4 3 3 4" xfId="545"/>
    <cellStyle name="40% - Accent4 3 4" xfId="546"/>
    <cellStyle name="40% - Accent4 3 4 2" xfId="547"/>
    <cellStyle name="40% - Accent4 3 4 2 2" xfId="548"/>
    <cellStyle name="40% - Accent4 3 4 3" xfId="549"/>
    <cellStyle name="40% - Accent4 3 5" xfId="550"/>
    <cellStyle name="40% - Accent4 3 5 2" xfId="551"/>
    <cellStyle name="40% - Accent4 3 6" xfId="552"/>
    <cellStyle name="40% - Accent4 4" xfId="553"/>
    <cellStyle name="40% - Accent4 5" xfId="554"/>
    <cellStyle name="40% - Accent4 6" xfId="555"/>
    <cellStyle name="40% - Accent4 7" xfId="556"/>
    <cellStyle name="40% - Accent4 8" xfId="557"/>
    <cellStyle name="40% - Accent5 2" xfId="21"/>
    <cellStyle name="40% - Accent5 2 10" xfId="558"/>
    <cellStyle name="40% - Accent5 2 2" xfId="559"/>
    <cellStyle name="40% - Accent5 2 2 2" xfId="560"/>
    <cellStyle name="40% - Accent5 2 2 3" xfId="561"/>
    <cellStyle name="40% - Accent5 2 3" xfId="562"/>
    <cellStyle name="40% - Accent5 2 3 2" xfId="563"/>
    <cellStyle name="40% - Accent5 2 4" xfId="564"/>
    <cellStyle name="40% - Accent5 2 5" xfId="565"/>
    <cellStyle name="40% - Accent5 2 6" xfId="566"/>
    <cellStyle name="40% - Accent5 2 7" xfId="567"/>
    <cellStyle name="40% - Accent5 2 8" xfId="568"/>
    <cellStyle name="40% - Accent5 2 9" xfId="569"/>
    <cellStyle name="40% - Accent5 3" xfId="570"/>
    <cellStyle name="40% - Accent5 3 2" xfId="571"/>
    <cellStyle name="40% - Accent5 3 2 2" xfId="572"/>
    <cellStyle name="40% - Accent5 3 2 2 2" xfId="573"/>
    <cellStyle name="40% - Accent5 3 2 2 2 2" xfId="574"/>
    <cellStyle name="40% - Accent5 3 2 2 3" xfId="575"/>
    <cellStyle name="40% - Accent5 3 2 3" xfId="576"/>
    <cellStyle name="40% - Accent5 3 2 3 2" xfId="577"/>
    <cellStyle name="40% - Accent5 3 2 4" xfId="578"/>
    <cellStyle name="40% - Accent5 3 3" xfId="579"/>
    <cellStyle name="40% - Accent5 3 3 2" xfId="580"/>
    <cellStyle name="40% - Accent5 3 3 2 2" xfId="581"/>
    <cellStyle name="40% - Accent5 3 3 2 2 2" xfId="582"/>
    <cellStyle name="40% - Accent5 3 3 2 3" xfId="583"/>
    <cellStyle name="40% - Accent5 3 3 3" xfId="584"/>
    <cellStyle name="40% - Accent5 3 3 3 2" xfId="585"/>
    <cellStyle name="40% - Accent5 3 3 4" xfId="586"/>
    <cellStyle name="40% - Accent5 3 4" xfId="587"/>
    <cellStyle name="40% - Accent5 3 4 2" xfId="588"/>
    <cellStyle name="40% - Accent5 3 4 2 2" xfId="589"/>
    <cellStyle name="40% - Accent5 3 4 3" xfId="590"/>
    <cellStyle name="40% - Accent5 3 5" xfId="591"/>
    <cellStyle name="40% - Accent5 3 5 2" xfId="592"/>
    <cellStyle name="40% - Accent5 3 6" xfId="593"/>
    <cellStyle name="40% - Accent5 4" xfId="594"/>
    <cellStyle name="40% - Accent5 5" xfId="595"/>
    <cellStyle name="40% - Accent5 6" xfId="596"/>
    <cellStyle name="40% - Accent5 7" xfId="597"/>
    <cellStyle name="40% - Accent5 8" xfId="598"/>
    <cellStyle name="40% - Accent6 2" xfId="22"/>
    <cellStyle name="40% - Accent6 2 10" xfId="599"/>
    <cellStyle name="40% - Accent6 2 2" xfId="600"/>
    <cellStyle name="40% - Accent6 2 2 2" xfId="601"/>
    <cellStyle name="40% - Accent6 2 2 3" xfId="602"/>
    <cellStyle name="40% - Accent6 2 3" xfId="603"/>
    <cellStyle name="40% - Accent6 2 3 2" xfId="604"/>
    <cellStyle name="40% - Accent6 2 4" xfId="605"/>
    <cellStyle name="40% - Accent6 2 5" xfId="606"/>
    <cellStyle name="40% - Accent6 2 6" xfId="607"/>
    <cellStyle name="40% - Accent6 2 7" xfId="608"/>
    <cellStyle name="40% - Accent6 2 8" xfId="609"/>
    <cellStyle name="40% - Accent6 2 9" xfId="610"/>
    <cellStyle name="40% - Accent6 3" xfId="611"/>
    <cellStyle name="40% - Accent6 3 2" xfId="612"/>
    <cellStyle name="40% - Accent6 3 2 2" xfId="613"/>
    <cellStyle name="40% - Accent6 3 2 2 2" xfId="614"/>
    <cellStyle name="40% - Accent6 3 2 2 2 2" xfId="615"/>
    <cellStyle name="40% - Accent6 3 2 2 3" xfId="616"/>
    <cellStyle name="40% - Accent6 3 2 3" xfId="617"/>
    <cellStyle name="40% - Accent6 3 2 3 2" xfId="618"/>
    <cellStyle name="40% - Accent6 3 2 4" xfId="619"/>
    <cellStyle name="40% - Accent6 3 3" xfId="620"/>
    <cellStyle name="40% - Accent6 3 3 2" xfId="621"/>
    <cellStyle name="40% - Accent6 3 3 2 2" xfId="622"/>
    <cellStyle name="40% - Accent6 3 3 2 2 2" xfId="623"/>
    <cellStyle name="40% - Accent6 3 3 2 3" xfId="624"/>
    <cellStyle name="40% - Accent6 3 3 3" xfId="625"/>
    <cellStyle name="40% - Accent6 3 3 3 2" xfId="626"/>
    <cellStyle name="40% - Accent6 3 3 4" xfId="627"/>
    <cellStyle name="40% - Accent6 3 4" xfId="628"/>
    <cellStyle name="40% - Accent6 3 4 2" xfId="629"/>
    <cellStyle name="40% - Accent6 3 4 2 2" xfId="630"/>
    <cellStyle name="40% - Accent6 3 4 3" xfId="631"/>
    <cellStyle name="40% - Accent6 3 5" xfId="632"/>
    <cellStyle name="40% - Accent6 3 5 2" xfId="633"/>
    <cellStyle name="40% - Accent6 3 6" xfId="634"/>
    <cellStyle name="40% - Accent6 4" xfId="635"/>
    <cellStyle name="40% - Accent6 5" xfId="636"/>
    <cellStyle name="40% - Accent6 6" xfId="637"/>
    <cellStyle name="40% - Accent6 7" xfId="638"/>
    <cellStyle name="40% - Accent6 8" xfId="639"/>
    <cellStyle name="60% - Accent1 2" xfId="23"/>
    <cellStyle name="60% - Accent1 2 2" xfId="640"/>
    <cellStyle name="60% - Accent1 2 3" xfId="641"/>
    <cellStyle name="60% - Accent1 2 4" xfId="642"/>
    <cellStyle name="60% - Accent1 2 5" xfId="643"/>
    <cellStyle name="60% - Accent1 2 6" xfId="644"/>
    <cellStyle name="60% - Accent1 2 7" xfId="645"/>
    <cellStyle name="60% - Accent1 2 8" xfId="646"/>
    <cellStyle name="60% - Accent1 2 9" xfId="647"/>
    <cellStyle name="60% - Accent2 2" xfId="24"/>
    <cellStyle name="60% - Accent2 2 2" xfId="648"/>
    <cellStyle name="60% - Accent2 2 3" xfId="649"/>
    <cellStyle name="60% - Accent2 2 4" xfId="650"/>
    <cellStyle name="60% - Accent2 2 5" xfId="651"/>
    <cellStyle name="60% - Accent2 2 6" xfId="652"/>
    <cellStyle name="60% - Accent2 2 7" xfId="653"/>
    <cellStyle name="60% - Accent2 2 8" xfId="654"/>
    <cellStyle name="60% - Accent2 2 9" xfId="655"/>
    <cellStyle name="60% - Accent3 2" xfId="25"/>
    <cellStyle name="60% - Accent3 2 2" xfId="656"/>
    <cellStyle name="60% - Accent3 2 3" xfId="657"/>
    <cellStyle name="60% - Accent3 2 4" xfId="658"/>
    <cellStyle name="60% - Accent3 2 5" xfId="659"/>
    <cellStyle name="60% - Accent3 2 6" xfId="660"/>
    <cellStyle name="60% - Accent3 2 7" xfId="661"/>
    <cellStyle name="60% - Accent3 2 8" xfId="662"/>
    <cellStyle name="60% - Accent3 2 9" xfId="663"/>
    <cellStyle name="60% - Accent4 2" xfId="26"/>
    <cellStyle name="60% - Accent4 2 2" xfId="664"/>
    <cellStyle name="60% - Accent4 2 3" xfId="665"/>
    <cellStyle name="60% - Accent4 2 4" xfId="666"/>
    <cellStyle name="60% - Accent4 2 5" xfId="667"/>
    <cellStyle name="60% - Accent4 2 6" xfId="668"/>
    <cellStyle name="60% - Accent4 2 7" xfId="669"/>
    <cellStyle name="60% - Accent4 2 8" xfId="670"/>
    <cellStyle name="60% - Accent4 2 9" xfId="671"/>
    <cellStyle name="60% - Accent5 2" xfId="27"/>
    <cellStyle name="60% - Accent5 2 2" xfId="673"/>
    <cellStyle name="60% - Accent5 2 3" xfId="674"/>
    <cellStyle name="60% - Accent5 2 4" xfId="675"/>
    <cellStyle name="60% - Accent5 2 5" xfId="676"/>
    <cellStyle name="60% - Accent5 2 6" xfId="677"/>
    <cellStyle name="60% - Accent5 2 7" xfId="678"/>
    <cellStyle name="60% - Accent5 2 8" xfId="679"/>
    <cellStyle name="60% - Accent5 2 9" xfId="680"/>
    <cellStyle name="60% - Accent6 2" xfId="28"/>
    <cellStyle name="60% - Accent6 2 2" xfId="681"/>
    <cellStyle name="60% - Accent6 2 3" xfId="682"/>
    <cellStyle name="60% - Accent6 2 4" xfId="683"/>
    <cellStyle name="60% - Accent6 2 5" xfId="684"/>
    <cellStyle name="60% - Accent6 2 6" xfId="685"/>
    <cellStyle name="60% - Accent6 2 7" xfId="686"/>
    <cellStyle name="60% - Accent6 2 8" xfId="687"/>
    <cellStyle name="60% - Accent6 2 9" xfId="688"/>
    <cellStyle name="A%" xfId="689"/>
    <cellStyle name="Accent1 2" xfId="29"/>
    <cellStyle name="Accent1 2 2" xfId="690"/>
    <cellStyle name="Accent1 2 3" xfId="691"/>
    <cellStyle name="Accent1 2 4" xfId="692"/>
    <cellStyle name="Accent1 2 5" xfId="693"/>
    <cellStyle name="Accent1 2 6" xfId="694"/>
    <cellStyle name="Accent1 2 7" xfId="695"/>
    <cellStyle name="Accent1 2 8" xfId="696"/>
    <cellStyle name="Accent1 2 9" xfId="697"/>
    <cellStyle name="Accent2 2" xfId="30"/>
    <cellStyle name="Accent2 2 2" xfId="698"/>
    <cellStyle name="Accent2 2 3" xfId="699"/>
    <cellStyle name="Accent2 2 4" xfId="700"/>
    <cellStyle name="Accent2 2 5" xfId="701"/>
    <cellStyle name="Accent2 2 6" xfId="702"/>
    <cellStyle name="Accent2 2 7" xfId="703"/>
    <cellStyle name="Accent2 2 8" xfId="704"/>
    <cellStyle name="Accent2 2 9" xfId="705"/>
    <cellStyle name="Accent3 2" xfId="31"/>
    <cellStyle name="Accent3 2 2" xfId="706"/>
    <cellStyle name="Accent3 2 3" xfId="707"/>
    <cellStyle name="Accent3 2 4" xfId="708"/>
    <cellStyle name="Accent3 2 5" xfId="709"/>
    <cellStyle name="Accent3 2 6" xfId="710"/>
    <cellStyle name="Accent3 2 7" xfId="711"/>
    <cellStyle name="Accent3 2 8" xfId="712"/>
    <cellStyle name="Accent3 2 9" xfId="713"/>
    <cellStyle name="Accent4 2" xfId="32"/>
    <cellStyle name="Accent4 2 2" xfId="714"/>
    <cellStyle name="Accent4 2 3" xfId="715"/>
    <cellStyle name="Accent4 2 4" xfId="716"/>
    <cellStyle name="Accent4 2 5" xfId="717"/>
    <cellStyle name="Accent4 2 6" xfId="718"/>
    <cellStyle name="Accent4 2 7" xfId="719"/>
    <cellStyle name="Accent4 2 8" xfId="720"/>
    <cellStyle name="Accent4 2 9" xfId="721"/>
    <cellStyle name="Accent5 2" xfId="33"/>
    <cellStyle name="Accent5 2 2" xfId="722"/>
    <cellStyle name="Accent5 2 3" xfId="723"/>
    <cellStyle name="Accent5 2 4" xfId="724"/>
    <cellStyle name="Accent5 2 5" xfId="725"/>
    <cellStyle name="Accent5 2 6" xfId="726"/>
    <cellStyle name="Accent5 2 7" xfId="727"/>
    <cellStyle name="Accent5 2 8" xfId="728"/>
    <cellStyle name="Accent5 2 9" xfId="729"/>
    <cellStyle name="Accent6 2" xfId="34"/>
    <cellStyle name="Accent6 2 2" xfId="730"/>
    <cellStyle name="Accent6 2 3" xfId="731"/>
    <cellStyle name="Accent6 2 4" xfId="732"/>
    <cellStyle name="Accent6 2 5" xfId="733"/>
    <cellStyle name="Accent6 2 6" xfId="734"/>
    <cellStyle name="Accent6 2 7" xfId="735"/>
    <cellStyle name="Accent6 2 8" xfId="736"/>
    <cellStyle name="Accent6 2 9" xfId="737"/>
    <cellStyle name="Accounting w/$" xfId="738"/>
    <cellStyle name="Accounting w/$ Total" xfId="739"/>
    <cellStyle name="Accounting w/o $" xfId="740"/>
    <cellStyle name="Acinput" xfId="741"/>
    <cellStyle name="Acinput,," xfId="742"/>
    <cellStyle name="Acinput_Merger Model_KN&amp;Fzio_v2.30 - Street" xfId="743"/>
    <cellStyle name="Acoutput" xfId="744"/>
    <cellStyle name="Acoutput,," xfId="745"/>
    <cellStyle name="Acoutput_CAScomps02" xfId="746"/>
    <cellStyle name="Actual Date" xfId="747"/>
    <cellStyle name="AFE" xfId="748"/>
    <cellStyle name="al" xfId="749"/>
    <cellStyle name="Amount_EQU_RIGH.XLS_Equity market_Preferred Securities " xfId="750"/>
    <cellStyle name="Apershare" xfId="751"/>
    <cellStyle name="Aprice" xfId="752"/>
    <cellStyle name="ar" xfId="753"/>
    <cellStyle name="ar 10" xfId="4559"/>
    <cellStyle name="ar 10 2" xfId="5501"/>
    <cellStyle name="ar 10 3" xfId="5110"/>
    <cellStyle name="ar 11" xfId="4731"/>
    <cellStyle name="ar 11 2" xfId="5604"/>
    <cellStyle name="ar 11 3" xfId="5213"/>
    <cellStyle name="ar 12" xfId="4734"/>
    <cellStyle name="ar 12 2" xfId="5607"/>
    <cellStyle name="ar 12 3" xfId="5216"/>
    <cellStyle name="ar 13" xfId="4735"/>
    <cellStyle name="ar 13 2" xfId="5608"/>
    <cellStyle name="ar 13 3" xfId="5217"/>
    <cellStyle name="ar 14" xfId="4862"/>
    <cellStyle name="ar 14 2" xfId="5703"/>
    <cellStyle name="ar 14 3" xfId="5312"/>
    <cellStyle name="ar 15" xfId="4836"/>
    <cellStyle name="ar 15 2" xfId="5686"/>
    <cellStyle name="ar 15 3" xfId="5295"/>
    <cellStyle name="ar 16" xfId="4928"/>
    <cellStyle name="ar 16 2" xfId="5352"/>
    <cellStyle name="ar 17" xfId="4890"/>
    <cellStyle name="ar 17 2" xfId="5331"/>
    <cellStyle name="ar 18" xfId="4881"/>
    <cellStyle name="ar 2" xfId="4564"/>
    <cellStyle name="ar 2 2" xfId="5506"/>
    <cellStyle name="ar 2 3" xfId="5115"/>
    <cellStyle name="ar 3" xfId="4714"/>
    <cellStyle name="ar 3 2" xfId="5587"/>
    <cellStyle name="ar 3 3" xfId="5196"/>
    <cellStyle name="ar 4" xfId="4561"/>
    <cellStyle name="ar 4 2" xfId="5503"/>
    <cellStyle name="ar 4 3" xfId="5112"/>
    <cellStyle name="ar 5" xfId="4716"/>
    <cellStyle name="ar 5 2" xfId="5589"/>
    <cellStyle name="ar 5 3" xfId="5198"/>
    <cellStyle name="ar 6" xfId="4560"/>
    <cellStyle name="ar 6 2" xfId="5502"/>
    <cellStyle name="ar 6 3" xfId="5111"/>
    <cellStyle name="ar 7" xfId="4719"/>
    <cellStyle name="ar 7 2" xfId="5592"/>
    <cellStyle name="ar 7 3" xfId="5201"/>
    <cellStyle name="ar 8" xfId="4724"/>
    <cellStyle name="ar 8 2" xfId="5597"/>
    <cellStyle name="ar 8 3" xfId="5206"/>
    <cellStyle name="ar 9" xfId="4728"/>
    <cellStyle name="ar 9 2" xfId="5601"/>
    <cellStyle name="ar 9 3" xfId="5210"/>
    <cellStyle name="Arial 10" xfId="754"/>
    <cellStyle name="Arial 12" xfId="755"/>
    <cellStyle name="Availability" xfId="756"/>
    <cellStyle name="Bad 2" xfId="35"/>
    <cellStyle name="Bad 2 2" xfId="757"/>
    <cellStyle name="Bad 2 3" xfId="758"/>
    <cellStyle name="Bad 2 4" xfId="759"/>
    <cellStyle name="Bad 2 5" xfId="760"/>
    <cellStyle name="Bad 2 6" xfId="761"/>
    <cellStyle name="Bad 2 7" xfId="762"/>
    <cellStyle name="Bad 2 8" xfId="763"/>
    <cellStyle name="Bad 2 9" xfId="764"/>
    <cellStyle name="Band 2" xfId="765"/>
    <cellStyle name="Blank" xfId="766"/>
    <cellStyle name="Blue" xfId="767"/>
    <cellStyle name="Bold/Border" xfId="768"/>
    <cellStyle name="Border Heavy" xfId="769"/>
    <cellStyle name="Border Thin" xfId="770"/>
    <cellStyle name="Border, Bottom" xfId="771"/>
    <cellStyle name="Border, Left" xfId="772"/>
    <cellStyle name="Border, Right" xfId="773"/>
    <cellStyle name="Border, Top" xfId="774"/>
    <cellStyle name="Border, Top 10" xfId="4562"/>
    <cellStyle name="Border, Top 10 2" xfId="4960"/>
    <cellStyle name="Border, Top 10 2 2" xfId="5376"/>
    <cellStyle name="Border, Top 10 3" xfId="5504"/>
    <cellStyle name="Border, Top 10 4" xfId="5113"/>
    <cellStyle name="Border, Top 11" xfId="4725"/>
    <cellStyle name="Border, Top 11 2" xfId="4981"/>
    <cellStyle name="Border, Top 11 2 2" xfId="5397"/>
    <cellStyle name="Border, Top 11 3" xfId="5598"/>
    <cellStyle name="Border, Top 11 4" xfId="5207"/>
    <cellStyle name="Border, Top 12" xfId="4729"/>
    <cellStyle name="Border, Top 12 2" xfId="4982"/>
    <cellStyle name="Border, Top 12 2 2" xfId="5398"/>
    <cellStyle name="Border, Top 12 3" xfId="5602"/>
    <cellStyle name="Border, Top 12 4" xfId="5211"/>
    <cellStyle name="Border, Top 13" xfId="4733"/>
    <cellStyle name="Border, Top 13 2" xfId="4983"/>
    <cellStyle name="Border, Top 13 2 2" xfId="5399"/>
    <cellStyle name="Border, Top 13 3" xfId="5606"/>
    <cellStyle name="Border, Top 13 4" xfId="5215"/>
    <cellStyle name="Border, Top 14" xfId="4861"/>
    <cellStyle name="Border, Top 14 2" xfId="5022"/>
    <cellStyle name="Border, Top 14 2 2" xfId="5438"/>
    <cellStyle name="Border, Top 14 3" xfId="5702"/>
    <cellStyle name="Border, Top 14 4" xfId="5311"/>
    <cellStyle name="Border, Top 15" xfId="4837"/>
    <cellStyle name="Border, Top 15 2" xfId="5019"/>
    <cellStyle name="Border, Top 15 2 2" xfId="5435"/>
    <cellStyle name="Border, Top 15 3" xfId="5687"/>
    <cellStyle name="Border, Top 15 4" xfId="5296"/>
    <cellStyle name="Border, Top 16" xfId="4887"/>
    <cellStyle name="Border, Top 16 2" xfId="5328"/>
    <cellStyle name="Border, Top 17" xfId="4879"/>
    <cellStyle name="Border, Top 17 2" xfId="5323"/>
    <cellStyle name="Border, Top 18" xfId="4919"/>
    <cellStyle name="Border, Top 18 2" xfId="5348"/>
    <cellStyle name="Border, Top 19" xfId="4929"/>
    <cellStyle name="Border, Top 2" xfId="4570"/>
    <cellStyle name="Border, Top 2 2" xfId="4963"/>
    <cellStyle name="Border, Top 2 2 2" xfId="5379"/>
    <cellStyle name="Border, Top 2 3" xfId="5512"/>
    <cellStyle name="Border, Top 2 4" xfId="5121"/>
    <cellStyle name="Border, Top 3" xfId="4708"/>
    <cellStyle name="Border, Top 3 2" xfId="4976"/>
    <cellStyle name="Border, Top 3 2 2" xfId="5392"/>
    <cellStyle name="Border, Top 3 3" xfId="5581"/>
    <cellStyle name="Border, Top 3 4" xfId="5190"/>
    <cellStyle name="Border, Top 4" xfId="4567"/>
    <cellStyle name="Border, Top 4 2" xfId="4962"/>
    <cellStyle name="Border, Top 4 2 2" xfId="5378"/>
    <cellStyle name="Border, Top 4 3" xfId="5509"/>
    <cellStyle name="Border, Top 4 4" xfId="5118"/>
    <cellStyle name="Border, Top 5" xfId="4711"/>
    <cellStyle name="Border, Top 5 2" xfId="4977"/>
    <cellStyle name="Border, Top 5 2 2" xfId="5393"/>
    <cellStyle name="Border, Top 5 3" xfId="5584"/>
    <cellStyle name="Border, Top 5 4" xfId="5193"/>
    <cellStyle name="Border, Top 6" xfId="4563"/>
    <cellStyle name="Border, Top 6 2" xfId="4961"/>
    <cellStyle name="Border, Top 6 2 2" xfId="5377"/>
    <cellStyle name="Border, Top 6 3" xfId="5505"/>
    <cellStyle name="Border, Top 6 4" xfId="5114"/>
    <cellStyle name="Border, Top 7" xfId="4712"/>
    <cellStyle name="Border, Top 7 2" xfId="4978"/>
    <cellStyle name="Border, Top 7 2 2" xfId="5394"/>
    <cellStyle name="Border, Top 7 3" xfId="5585"/>
    <cellStyle name="Border, Top 7 4" xfId="5194"/>
    <cellStyle name="Border, Top 8" xfId="4717"/>
    <cellStyle name="Border, Top 8 2" xfId="4979"/>
    <cellStyle name="Border, Top 8 2 2" xfId="5395"/>
    <cellStyle name="Border, Top 8 3" xfId="5590"/>
    <cellStyle name="Border, Top 8 4" xfId="5199"/>
    <cellStyle name="Border, Top 9" xfId="4723"/>
    <cellStyle name="Border, Top 9 2" xfId="4980"/>
    <cellStyle name="Border, Top 9 2 2" xfId="5396"/>
    <cellStyle name="Border, Top 9 3" xfId="5596"/>
    <cellStyle name="Border, Top 9 4" xfId="5205"/>
    <cellStyle name="British Pound" xfId="775"/>
    <cellStyle name="BritPound" xfId="776"/>
    <cellStyle name="Bullet" xfId="777"/>
    <cellStyle name="Calc Currency (0)" xfId="778"/>
    <cellStyle name="Calc Currency (2)" xfId="779"/>
    <cellStyle name="Calc Percent (0)" xfId="780"/>
    <cellStyle name="Calc Percent (1)" xfId="781"/>
    <cellStyle name="Calc Percent (2)" xfId="782"/>
    <cellStyle name="Calc Units (0)" xfId="783"/>
    <cellStyle name="Calc Units (1)" xfId="784"/>
    <cellStyle name="Calc Units (2)" xfId="785"/>
    <cellStyle name="Calculation 2" xfId="36"/>
    <cellStyle name="Calculation 2 10" xfId="786"/>
    <cellStyle name="Calculation 2 10 2" xfId="5453"/>
    <cellStyle name="Calculation 2 10 3" xfId="5062"/>
    <cellStyle name="Calculation 2 11" xfId="4573"/>
    <cellStyle name="Calculation 2 11 2" xfId="5515"/>
    <cellStyle name="Calculation 2 11 3" xfId="5124"/>
    <cellStyle name="Calculation 2 12" xfId="4705"/>
    <cellStyle name="Calculation 2 12 2" xfId="5578"/>
    <cellStyle name="Calculation 2 12 3" xfId="5187"/>
    <cellStyle name="Calculation 2 13" xfId="4571"/>
    <cellStyle name="Calculation 2 13 2" xfId="5513"/>
    <cellStyle name="Calculation 2 13 3" xfId="5122"/>
    <cellStyle name="Calculation 2 14" xfId="4707"/>
    <cellStyle name="Calculation 2 14 2" xfId="5580"/>
    <cellStyle name="Calculation 2 14 3" xfId="5189"/>
    <cellStyle name="Calculation 2 15" xfId="4568"/>
    <cellStyle name="Calculation 2 15 2" xfId="5510"/>
    <cellStyle name="Calculation 2 15 3" xfId="5119"/>
    <cellStyle name="Calculation 2 16" xfId="4710"/>
    <cellStyle name="Calculation 2 16 2" xfId="5583"/>
    <cellStyle name="Calculation 2 16 3" xfId="5192"/>
    <cellStyle name="Calculation 2 17" xfId="4715"/>
    <cellStyle name="Calculation 2 17 2" xfId="5588"/>
    <cellStyle name="Calculation 2 17 3" xfId="5197"/>
    <cellStyle name="Calculation 2 18" xfId="4720"/>
    <cellStyle name="Calculation 2 18 2" xfId="5593"/>
    <cellStyle name="Calculation 2 18 3" xfId="5202"/>
    <cellStyle name="Calculation 2 19" xfId="4565"/>
    <cellStyle name="Calculation 2 19 2" xfId="5507"/>
    <cellStyle name="Calculation 2 19 3" xfId="5116"/>
    <cellStyle name="Calculation 2 2" xfId="64"/>
    <cellStyle name="Calculation 2 2 10" xfId="4713"/>
    <cellStyle name="Calculation 2 2 10 2" xfId="5586"/>
    <cellStyle name="Calculation 2 2 10 3" xfId="5195"/>
    <cellStyle name="Calculation 2 2 11" xfId="4718"/>
    <cellStyle name="Calculation 2 2 11 2" xfId="5591"/>
    <cellStyle name="Calculation 2 2 11 3" xfId="5200"/>
    <cellStyle name="Calculation 2 2 12" xfId="4566"/>
    <cellStyle name="Calculation 2 2 12 2" xfId="5508"/>
    <cellStyle name="Calculation 2 2 12 3" xfId="5117"/>
    <cellStyle name="Calculation 2 2 13" xfId="4721"/>
    <cellStyle name="Calculation 2 2 13 2" xfId="5594"/>
    <cellStyle name="Calculation 2 2 13 3" xfId="5203"/>
    <cellStyle name="Calculation 2 2 14" xfId="4726"/>
    <cellStyle name="Calculation 2 2 14 2" xfId="5599"/>
    <cellStyle name="Calculation 2 2 14 3" xfId="5208"/>
    <cellStyle name="Calculation 2 2 15" xfId="4730"/>
    <cellStyle name="Calculation 2 2 15 2" xfId="5603"/>
    <cellStyle name="Calculation 2 2 15 3" xfId="5212"/>
    <cellStyle name="Calculation 2 2 16" xfId="4859"/>
    <cellStyle name="Calculation 2 2 16 2" xfId="5700"/>
    <cellStyle name="Calculation 2 2 16 3" xfId="5309"/>
    <cellStyle name="Calculation 2 2 17" xfId="4839"/>
    <cellStyle name="Calculation 2 2 17 2" xfId="5689"/>
    <cellStyle name="Calculation 2 2 17 3" xfId="5298"/>
    <cellStyle name="Calculation 2 2 18" xfId="4939"/>
    <cellStyle name="Calculation 2 2 18 2" xfId="5358"/>
    <cellStyle name="Calculation 2 2 19" xfId="4920"/>
    <cellStyle name="Calculation 2 2 19 2" xfId="5349"/>
    <cellStyle name="Calculation 2 2 2" xfId="84"/>
    <cellStyle name="Calculation 2 2 2 2" xfId="788"/>
    <cellStyle name="Calculation 2 2 2 3" xfId="5049"/>
    <cellStyle name="Calculation 2 2 20" xfId="4942"/>
    <cellStyle name="Calculation 2 2 3" xfId="787"/>
    <cellStyle name="Calculation 2 2 3 2" xfId="5454"/>
    <cellStyle name="Calculation 2 2 3 3" xfId="5063"/>
    <cellStyle name="Calculation 2 2 4" xfId="4574"/>
    <cellStyle name="Calculation 2 2 4 2" xfId="5516"/>
    <cellStyle name="Calculation 2 2 4 3" xfId="5125"/>
    <cellStyle name="Calculation 2 2 5" xfId="4704"/>
    <cellStyle name="Calculation 2 2 5 2" xfId="5577"/>
    <cellStyle name="Calculation 2 2 5 3" xfId="5186"/>
    <cellStyle name="Calculation 2 2 6" xfId="4572"/>
    <cellStyle name="Calculation 2 2 6 2" xfId="5514"/>
    <cellStyle name="Calculation 2 2 6 3" xfId="5123"/>
    <cellStyle name="Calculation 2 2 7" xfId="4706"/>
    <cellStyle name="Calculation 2 2 7 2" xfId="5579"/>
    <cellStyle name="Calculation 2 2 7 3" xfId="5188"/>
    <cellStyle name="Calculation 2 2 8" xfId="4569"/>
    <cellStyle name="Calculation 2 2 8 2" xfId="5511"/>
    <cellStyle name="Calculation 2 2 8 3" xfId="5120"/>
    <cellStyle name="Calculation 2 2 9" xfId="4709"/>
    <cellStyle name="Calculation 2 2 9 2" xfId="5582"/>
    <cellStyle name="Calculation 2 2 9 3" xfId="5191"/>
    <cellStyle name="Calculation 2 20" xfId="4722"/>
    <cellStyle name="Calculation 2 20 2" xfId="5595"/>
    <cellStyle name="Calculation 2 20 3" xfId="5204"/>
    <cellStyle name="Calculation 2 21" xfId="4727"/>
    <cellStyle name="Calculation 2 21 2" xfId="5600"/>
    <cellStyle name="Calculation 2 21 3" xfId="5209"/>
    <cellStyle name="Calculation 2 22" xfId="4732"/>
    <cellStyle name="Calculation 2 22 2" xfId="5605"/>
    <cellStyle name="Calculation 2 22 3" xfId="5214"/>
    <cellStyle name="Calculation 2 23" xfId="4860"/>
    <cellStyle name="Calculation 2 23 2" xfId="5701"/>
    <cellStyle name="Calculation 2 23 3" xfId="5310"/>
    <cellStyle name="Calculation 2 24" xfId="4838"/>
    <cellStyle name="Calculation 2 24 2" xfId="5688"/>
    <cellStyle name="Calculation 2 24 3" xfId="5297"/>
    <cellStyle name="Calculation 2 25" xfId="4932"/>
    <cellStyle name="Calculation 2 25 2" xfId="5354"/>
    <cellStyle name="Calculation 2 26" xfId="4918"/>
    <cellStyle name="Calculation 2 26 2" xfId="5347"/>
    <cellStyle name="Calculation 2 27" xfId="4941"/>
    <cellStyle name="Calculation 2 3" xfId="78"/>
    <cellStyle name="Calculation 2 3 2" xfId="789"/>
    <cellStyle name="Calculation 2 3 3" xfId="5043"/>
    <cellStyle name="Calculation 2 4" xfId="790"/>
    <cellStyle name="Calculation 2 5" xfId="791"/>
    <cellStyle name="Calculation 2 6" xfId="792"/>
    <cellStyle name="Calculation 2 7" xfId="793"/>
    <cellStyle name="Calculation 2 8" xfId="794"/>
    <cellStyle name="Calculation 2 9" xfId="795"/>
    <cellStyle name="Case" xfId="796"/>
    <cellStyle name="Check" xfId="797"/>
    <cellStyle name="Check Cell 2" xfId="37"/>
    <cellStyle name="Check Cell 2 2" xfId="799"/>
    <cellStyle name="Check Cell 2 3" xfId="800"/>
    <cellStyle name="Check Cell 2 4" xfId="801"/>
    <cellStyle name="Check Cell 2 5" xfId="802"/>
    <cellStyle name="Check Cell 2 6" xfId="803"/>
    <cellStyle name="Check Cell 2 7" xfId="804"/>
    <cellStyle name="Check Cell 2 8" xfId="805"/>
    <cellStyle name="Check Cell 2 9" xfId="806"/>
    <cellStyle name="Chiffre" xfId="807"/>
    <cellStyle name="Colhead_left" xfId="808"/>
    <cellStyle name="ColHeading" xfId="809"/>
    <cellStyle name="Column Title" xfId="810"/>
    <cellStyle name="ColumnHeadings" xfId="811"/>
    <cellStyle name="ColumnHeadings2" xfId="812"/>
    <cellStyle name="Comma" xfId="71" builtinId="3"/>
    <cellStyle name="Comma  - Style1" xfId="813"/>
    <cellStyle name="Comma  - Style2" xfId="814"/>
    <cellStyle name="Comma  - Style3" xfId="815"/>
    <cellStyle name="Comma  - Style4" xfId="816"/>
    <cellStyle name="Comma  - Style5" xfId="817"/>
    <cellStyle name="Comma  - Style6" xfId="818"/>
    <cellStyle name="Comma  - Style7" xfId="819"/>
    <cellStyle name="Comma  - Style8" xfId="820"/>
    <cellStyle name="Comma ," xfId="821"/>
    <cellStyle name="Comma [00]" xfId="822"/>
    <cellStyle name="Comma [1]" xfId="823"/>
    <cellStyle name="Comma [2]" xfId="824"/>
    <cellStyle name="Comma [3]" xfId="825"/>
    <cellStyle name="Comma 0" xfId="826"/>
    <cellStyle name="Comma 0*" xfId="827"/>
    <cellStyle name="Comma 0_Merger Model_KN&amp;Fzio_v2.30 - Street" xfId="828"/>
    <cellStyle name="Comma 10" xfId="829"/>
    <cellStyle name="Comma 10 2" xfId="830"/>
    <cellStyle name="Comma 10 3" xfId="831"/>
    <cellStyle name="Comma 10 4" xfId="832"/>
    <cellStyle name="Comma 10 5" xfId="833"/>
    <cellStyle name="Comma 11" xfId="834"/>
    <cellStyle name="Comma 12" xfId="835"/>
    <cellStyle name="Comma 13" xfId="4480"/>
    <cellStyle name="Comma 14" xfId="4761"/>
    <cellStyle name="Comma 15" xfId="4768"/>
    <cellStyle name="Comma 16" xfId="4770"/>
    <cellStyle name="Comma 17" xfId="4771"/>
    <cellStyle name="Comma 18" xfId="4776"/>
    <cellStyle name="Comma 19" xfId="4785"/>
    <cellStyle name="Comma 2" xfId="1"/>
    <cellStyle name="Comma 2 10" xfId="837"/>
    <cellStyle name="Comma 2 11" xfId="838"/>
    <cellStyle name="Comma 2 11 2" xfId="839"/>
    <cellStyle name="Comma 2 11 2 2" xfId="840"/>
    <cellStyle name="Comma 2 11 3" xfId="841"/>
    <cellStyle name="Comma 2 12" xfId="842"/>
    <cellStyle name="Comma 2 12 2" xfId="843"/>
    <cellStyle name="Comma 2 13" xfId="844"/>
    <cellStyle name="Comma 2 14" xfId="845"/>
    <cellStyle name="Comma 2 15" xfId="846"/>
    <cellStyle name="Comma 2 16" xfId="847"/>
    <cellStyle name="Comma 2 17" xfId="848"/>
    <cellStyle name="Comma 2 18" xfId="849"/>
    <cellStyle name="Comma 2 19" xfId="850"/>
    <cellStyle name="Comma 2 2" xfId="2"/>
    <cellStyle name="Comma 2 2 10" xfId="852"/>
    <cellStyle name="Comma 2 2 11" xfId="853"/>
    <cellStyle name="Comma 2 2 12" xfId="851"/>
    <cellStyle name="Comma 2 2 2" xfId="854"/>
    <cellStyle name="Comma 2 2 2 2" xfId="855"/>
    <cellStyle name="Comma 2 2 3" xfId="856"/>
    <cellStyle name="Comma 2 2 4" xfId="857"/>
    <cellStyle name="Comma 2 2 5" xfId="858"/>
    <cellStyle name="Comma 2 2 6" xfId="859"/>
    <cellStyle name="Comma 2 2 7" xfId="860"/>
    <cellStyle name="Comma 2 2 8" xfId="861"/>
    <cellStyle name="Comma 2 2 9" xfId="862"/>
    <cellStyle name="Comma 2 3" xfId="39"/>
    <cellStyle name="Comma 2 3 2" xfId="864"/>
    <cellStyle name="Comma 2 3 3" xfId="865"/>
    <cellStyle name="Comma 2 3 4" xfId="866"/>
    <cellStyle name="Comma 2 3 5" xfId="867"/>
    <cellStyle name="Comma 2 3 6" xfId="868"/>
    <cellStyle name="Comma 2 3 7" xfId="869"/>
    <cellStyle name="Comma 2 3 8" xfId="870"/>
    <cellStyle name="Comma 2 3 9" xfId="863"/>
    <cellStyle name="Comma 2 4" xfId="871"/>
    <cellStyle name="Comma 2 4 2" xfId="872"/>
    <cellStyle name="Comma 2 4 3" xfId="873"/>
    <cellStyle name="Comma 2 5" xfId="874"/>
    <cellStyle name="Comma 2 5 2" xfId="875"/>
    <cellStyle name="Comma 2 5 2 2" xfId="876"/>
    <cellStyle name="Comma 2 5 2 2 2" xfId="877"/>
    <cellStyle name="Comma 2 5 2 2 2 2" xfId="878"/>
    <cellStyle name="Comma 2 5 2 2 3" xfId="879"/>
    <cellStyle name="Comma 2 5 2 3" xfId="880"/>
    <cellStyle name="Comma 2 5 2 3 2" xfId="881"/>
    <cellStyle name="Comma 2 5 2 4" xfId="882"/>
    <cellStyle name="Comma 2 5 3" xfId="883"/>
    <cellStyle name="Comma 2 5 3 2" xfId="884"/>
    <cellStyle name="Comma 2 5 3 2 2" xfId="885"/>
    <cellStyle name="Comma 2 5 3 2 2 2" xfId="886"/>
    <cellStyle name="Comma 2 5 3 2 3" xfId="887"/>
    <cellStyle name="Comma 2 5 3 3" xfId="888"/>
    <cellStyle name="Comma 2 5 3 3 2" xfId="889"/>
    <cellStyle name="Comma 2 5 3 4" xfId="890"/>
    <cellStyle name="Comma 2 5 4" xfId="891"/>
    <cellStyle name="Comma 2 5 4 2" xfId="892"/>
    <cellStyle name="Comma 2 5 4 2 2" xfId="893"/>
    <cellStyle name="Comma 2 5 4 3" xfId="894"/>
    <cellStyle name="Comma 2 5 5" xfId="895"/>
    <cellStyle name="Comma 2 5 5 2" xfId="896"/>
    <cellStyle name="Comma 2 5 6" xfId="897"/>
    <cellStyle name="Comma 2 6" xfId="898"/>
    <cellStyle name="Comma 2 6 2" xfId="899"/>
    <cellStyle name="Comma 2 6 2 2" xfId="900"/>
    <cellStyle name="Comma 2 6 2 2 2" xfId="901"/>
    <cellStyle name="Comma 2 6 2 3" xfId="902"/>
    <cellStyle name="Comma 2 6 3" xfId="903"/>
    <cellStyle name="Comma 2 6 3 2" xfId="904"/>
    <cellStyle name="Comma 2 6 4" xfId="905"/>
    <cellStyle name="Comma 2 7" xfId="906"/>
    <cellStyle name="Comma 2 7 2" xfId="907"/>
    <cellStyle name="Comma 2 7 2 2" xfId="908"/>
    <cellStyle name="Comma 2 7 2 2 2" xfId="909"/>
    <cellStyle name="Comma 2 7 2 3" xfId="910"/>
    <cellStyle name="Comma 2 7 3" xfId="911"/>
    <cellStyle name="Comma 2 7 3 2" xfId="912"/>
    <cellStyle name="Comma 2 7 4" xfId="913"/>
    <cellStyle name="Comma 2 8" xfId="914"/>
    <cellStyle name="Comma 2 9" xfId="915"/>
    <cellStyle name="Comma 2 9 2" xfId="916"/>
    <cellStyle name="Comma 2 9 2 2" xfId="917"/>
    <cellStyle name="Comma 2 9 3" xfId="918"/>
    <cellStyle name="Comma 2*" xfId="919"/>
    <cellStyle name="Comma 20" xfId="4790"/>
    <cellStyle name="Comma 21" xfId="4791"/>
    <cellStyle name="Comma 22" xfId="4789"/>
    <cellStyle name="Comma 23" xfId="4800"/>
    <cellStyle name="Comma 24" xfId="4806"/>
    <cellStyle name="Comma 25" xfId="4807"/>
    <cellStyle name="Comma 26" xfId="4810"/>
    <cellStyle name="Comma 27" xfId="4811"/>
    <cellStyle name="Comma 28" xfId="4814"/>
    <cellStyle name="Comma 29" xfId="4815"/>
    <cellStyle name="Comma 3" xfId="3"/>
    <cellStyle name="Comma 3 10" xfId="920"/>
    <cellStyle name="Comma 3 2" xfId="40"/>
    <cellStyle name="Comma 3 2 2" xfId="921"/>
    <cellStyle name="Comma 3 3" xfId="922"/>
    <cellStyle name="Comma 3 3 2" xfId="923"/>
    <cellStyle name="Comma 3 3 2 2" xfId="924"/>
    <cellStyle name="Comma 3 3 3" xfId="925"/>
    <cellStyle name="Comma 3 3 4" xfId="926"/>
    <cellStyle name="Comma 3 4" xfId="927"/>
    <cellStyle name="Comma 3 4 2" xfId="928"/>
    <cellStyle name="Comma 3 4 3" xfId="929"/>
    <cellStyle name="Comma 3 5" xfId="930"/>
    <cellStyle name="Comma 3 6" xfId="931"/>
    <cellStyle name="Comma 3 7" xfId="932"/>
    <cellStyle name="Comma 3 8" xfId="933"/>
    <cellStyle name="Comma 3 9" xfId="934"/>
    <cellStyle name="Comma 30" xfId="4816"/>
    <cellStyle name="Comma 31" xfId="4817"/>
    <cellStyle name="Comma 32" xfId="4820"/>
    <cellStyle name="Comma 33" xfId="4821"/>
    <cellStyle name="Comma 34" xfId="4824"/>
    <cellStyle name="Comma 35" xfId="4825"/>
    <cellStyle name="Comma 36" xfId="4826"/>
    <cellStyle name="Comma 37" xfId="4872"/>
    <cellStyle name="Comma 38" xfId="4874"/>
    <cellStyle name="Comma 39" xfId="5029"/>
    <cellStyle name="Comma 4" xfId="38"/>
    <cellStyle name="Comma 4 10" xfId="935"/>
    <cellStyle name="Comma 4 11" xfId="936"/>
    <cellStyle name="Comma 4 12" xfId="937"/>
    <cellStyle name="Comma 4 13" xfId="938"/>
    <cellStyle name="Comma 4 14" xfId="939"/>
    <cellStyle name="Comma 4 2" xfId="940"/>
    <cellStyle name="Comma 4 2 2" xfId="941"/>
    <cellStyle name="Comma 4 2 2 2" xfId="942"/>
    <cellStyle name="Comma 4 2 2 2 2" xfId="943"/>
    <cellStyle name="Comma 4 2 2 3" xfId="944"/>
    <cellStyle name="Comma 4 2 3" xfId="945"/>
    <cellStyle name="Comma 4 2 3 2" xfId="946"/>
    <cellStyle name="Comma 4 2 4" xfId="947"/>
    <cellStyle name="Comma 4 2 5" xfId="948"/>
    <cellStyle name="Comma 4 3" xfId="949"/>
    <cellStyle name="Comma 4 3 2" xfId="950"/>
    <cellStyle name="Comma 4 3 2 2" xfId="951"/>
    <cellStyle name="Comma 4 3 2 2 2" xfId="952"/>
    <cellStyle name="Comma 4 3 2 3" xfId="953"/>
    <cellStyle name="Comma 4 3 3" xfId="954"/>
    <cellStyle name="Comma 4 3 3 2" xfId="955"/>
    <cellStyle name="Comma 4 3 4" xfId="956"/>
    <cellStyle name="Comma 4 4" xfId="957"/>
    <cellStyle name="Comma 4 4 2" xfId="958"/>
    <cellStyle name="Comma 4 4 2 2" xfId="959"/>
    <cellStyle name="Comma 4 4 2 2 2" xfId="960"/>
    <cellStyle name="Comma 4 4 2 3" xfId="961"/>
    <cellStyle name="Comma 4 4 3" xfId="962"/>
    <cellStyle name="Comma 4 4 3 2" xfId="963"/>
    <cellStyle name="Comma 4 4 4" xfId="964"/>
    <cellStyle name="Comma 4 5" xfId="965"/>
    <cellStyle name="Comma 4 5 2" xfId="966"/>
    <cellStyle name="Comma 4 5 2 2" xfId="967"/>
    <cellStyle name="Comma 4 5 3" xfId="968"/>
    <cellStyle name="Comma 4 6" xfId="969"/>
    <cellStyle name="Comma 4 6 2" xfId="970"/>
    <cellStyle name="Comma 4 6 2 2" xfId="971"/>
    <cellStyle name="Comma 4 6 3" xfId="972"/>
    <cellStyle name="Comma 4 7" xfId="973"/>
    <cellStyle name="Comma 4 7 2" xfId="974"/>
    <cellStyle name="Comma 4 8" xfId="975"/>
    <cellStyle name="Comma 4 9" xfId="976"/>
    <cellStyle name="Comma 40" xfId="4934"/>
    <cellStyle name="Comma 41" xfId="5034"/>
    <cellStyle name="Comma 42" xfId="5036"/>
    <cellStyle name="Comma 5" xfId="90"/>
    <cellStyle name="Comma 5 10" xfId="978"/>
    <cellStyle name="Comma 5 11" xfId="979"/>
    <cellStyle name="Comma 5 12" xfId="980"/>
    <cellStyle name="Comma 5 13" xfId="977"/>
    <cellStyle name="Comma 5 2" xfId="981"/>
    <cellStyle name="Comma 5 2 2" xfId="982"/>
    <cellStyle name="Comma 5 2 2 2" xfId="983"/>
    <cellStyle name="Comma 5 2 2 2 2" xfId="984"/>
    <cellStyle name="Comma 5 2 2 3" xfId="985"/>
    <cellStyle name="Comma 5 2 3" xfId="986"/>
    <cellStyle name="Comma 5 2 3 2" xfId="987"/>
    <cellStyle name="Comma 5 2 4" xfId="988"/>
    <cellStyle name="Comma 5 3" xfId="989"/>
    <cellStyle name="Comma 5 3 2" xfId="990"/>
    <cellStyle name="Comma 5 3 2 2" xfId="991"/>
    <cellStyle name="Comma 5 3 2 2 2" xfId="992"/>
    <cellStyle name="Comma 5 3 2 3" xfId="993"/>
    <cellStyle name="Comma 5 3 3" xfId="994"/>
    <cellStyle name="Comma 5 3 3 2" xfId="995"/>
    <cellStyle name="Comma 5 3 4" xfId="996"/>
    <cellStyle name="Comma 5 4" xfId="997"/>
    <cellStyle name="Comma 5 4 2" xfId="998"/>
    <cellStyle name="Comma 5 4 2 2" xfId="999"/>
    <cellStyle name="Comma 5 4 3" xfId="1000"/>
    <cellStyle name="Comma 5 5" xfId="1001"/>
    <cellStyle name="Comma 5 5 2" xfId="1002"/>
    <cellStyle name="Comma 5 5 2 2" xfId="1003"/>
    <cellStyle name="Comma 5 5 3" xfId="1004"/>
    <cellStyle name="Comma 5 6" xfId="1005"/>
    <cellStyle name="Comma 5 6 2" xfId="1006"/>
    <cellStyle name="Comma 5 7" xfId="1007"/>
    <cellStyle name="Comma 5 8" xfId="1008"/>
    <cellStyle name="Comma 5 9" xfId="1009"/>
    <cellStyle name="Comma 6" xfId="1010"/>
    <cellStyle name="Comma 6 2" xfId="1011"/>
    <cellStyle name="Comma 6 3" xfId="1012"/>
    <cellStyle name="Comma 6 4" xfId="1013"/>
    <cellStyle name="Comma 6 5" xfId="1014"/>
    <cellStyle name="Comma 6 6" xfId="1015"/>
    <cellStyle name="Comma 7" xfId="1016"/>
    <cellStyle name="Comma 7 2" xfId="1017"/>
    <cellStyle name="Comma 7 2 2" xfId="1018"/>
    <cellStyle name="Comma 7 2 2 2" xfId="1019"/>
    <cellStyle name="Comma 7 2 3" xfId="1020"/>
    <cellStyle name="Comma 7 3" xfId="1021"/>
    <cellStyle name="Comma 7 3 2" xfId="1022"/>
    <cellStyle name="Comma 7 4" xfId="1023"/>
    <cellStyle name="Comma 7 5" xfId="1024"/>
    <cellStyle name="Comma 7 6" xfId="1025"/>
    <cellStyle name="Comma 7 7" xfId="1026"/>
    <cellStyle name="Comma 7 8" xfId="1027"/>
    <cellStyle name="Comma 8" xfId="1028"/>
    <cellStyle name="Comma 8 2" xfId="1029"/>
    <cellStyle name="Comma 8 2 2" xfId="1030"/>
    <cellStyle name="Comma 8 3" xfId="1031"/>
    <cellStyle name="Comma 8 4" xfId="1032"/>
    <cellStyle name="Comma 8 5" xfId="1033"/>
    <cellStyle name="Comma 8 6" xfId="1034"/>
    <cellStyle name="Comma 8 7" xfId="1035"/>
    <cellStyle name="Comma 9" xfId="1036"/>
    <cellStyle name="Comma 9 2" xfId="1037"/>
    <cellStyle name="Comma 9 3" xfId="1038"/>
    <cellStyle name="Comma 9 4" xfId="1039"/>
    <cellStyle name="Comma 9 5" xfId="1040"/>
    <cellStyle name="Comma0" xfId="1041"/>
    <cellStyle name="Comma2 (0)" xfId="1042"/>
    <cellStyle name="Comment" xfId="1043"/>
    <cellStyle name="Company" xfId="1044"/>
    <cellStyle name="CurRatio" xfId="1045"/>
    <cellStyle name="Currency" xfId="70" builtinId="4"/>
    <cellStyle name="Currency--" xfId="1046"/>
    <cellStyle name="Currency [00]" xfId="1047"/>
    <cellStyle name="Currency [1]" xfId="1048"/>
    <cellStyle name="Currency [2]" xfId="1049"/>
    <cellStyle name="Currency [2] 10" xfId="4575"/>
    <cellStyle name="Currency [2] 10 2" xfId="5517"/>
    <cellStyle name="Currency [2] 10 3" xfId="5126"/>
    <cellStyle name="Currency [2] 11" xfId="4701"/>
    <cellStyle name="Currency [2] 11 2" xfId="5574"/>
    <cellStyle name="Currency [2] 11 3" xfId="5183"/>
    <cellStyle name="Currency [2] 12" xfId="4702"/>
    <cellStyle name="Currency [2] 12 2" xfId="5575"/>
    <cellStyle name="Currency [2] 12 3" xfId="5184"/>
    <cellStyle name="Currency [2] 13" xfId="4703"/>
    <cellStyle name="Currency [2] 13 2" xfId="5576"/>
    <cellStyle name="Currency [2] 13 3" xfId="5185"/>
    <cellStyle name="Currency [2] 14" xfId="4858"/>
    <cellStyle name="Currency [2] 14 2" xfId="5699"/>
    <cellStyle name="Currency [2] 14 3" xfId="5308"/>
    <cellStyle name="Currency [2] 15" xfId="4840"/>
    <cellStyle name="Currency [2] 15 2" xfId="5690"/>
    <cellStyle name="Currency [2] 15 3" xfId="5299"/>
    <cellStyle name="Currency [2] 16" xfId="4891"/>
    <cellStyle name="Currency [2] 16 2" xfId="5332"/>
    <cellStyle name="Currency [2] 17" xfId="4917"/>
    <cellStyle name="Currency [2] 17 2" xfId="5346"/>
    <cellStyle name="Currency [2] 18" xfId="4893"/>
    <cellStyle name="Currency [2] 2" xfId="4578"/>
    <cellStyle name="Currency [2] 2 2" xfId="5520"/>
    <cellStyle name="Currency [2] 2 3" xfId="5129"/>
    <cellStyle name="Currency [2] 3" xfId="4696"/>
    <cellStyle name="Currency [2] 3 2" xfId="5569"/>
    <cellStyle name="Currency [2] 3 3" xfId="5178"/>
    <cellStyle name="Currency [2] 4" xfId="4577"/>
    <cellStyle name="Currency [2] 4 2" xfId="5519"/>
    <cellStyle name="Currency [2] 4 3" xfId="5128"/>
    <cellStyle name="Currency [2] 5" xfId="4697"/>
    <cellStyle name="Currency [2] 5 2" xfId="5570"/>
    <cellStyle name="Currency [2] 5 3" xfId="5179"/>
    <cellStyle name="Currency [2] 6" xfId="4576"/>
    <cellStyle name="Currency [2] 6 2" xfId="5518"/>
    <cellStyle name="Currency [2] 6 3" xfId="5127"/>
    <cellStyle name="Currency [2] 7" xfId="4698"/>
    <cellStyle name="Currency [2] 7 2" xfId="5571"/>
    <cellStyle name="Currency [2] 7 3" xfId="5180"/>
    <cellStyle name="Currency [2] 8" xfId="4699"/>
    <cellStyle name="Currency [2] 8 2" xfId="5572"/>
    <cellStyle name="Currency [2] 8 3" xfId="5181"/>
    <cellStyle name="Currency [2] 9" xfId="4700"/>
    <cellStyle name="Currency [2] 9 2" xfId="5573"/>
    <cellStyle name="Currency [2] 9 3" xfId="5182"/>
    <cellStyle name="Currency [3]" xfId="1050"/>
    <cellStyle name="Currency 0" xfId="1051"/>
    <cellStyle name="Currency 10" xfId="1052"/>
    <cellStyle name="Currency 10 2" xfId="1053"/>
    <cellStyle name="Currency 10 2 2" xfId="1054"/>
    <cellStyle name="Currency 10 2 2 2" xfId="1055"/>
    <cellStyle name="Currency 10 2 2 2 2" xfId="1056"/>
    <cellStyle name="Currency 10 2 2 3" xfId="1057"/>
    <cellStyle name="Currency 10 2 3" xfId="1058"/>
    <cellStyle name="Currency 10 2 3 2" xfId="1059"/>
    <cellStyle name="Currency 10 2 4" xfId="1060"/>
    <cellStyle name="Currency 10 3" xfId="1061"/>
    <cellStyle name="Currency 10 3 2" xfId="1062"/>
    <cellStyle name="Currency 10 3 2 2" xfId="1063"/>
    <cellStyle name="Currency 10 3 2 2 2" xfId="1064"/>
    <cellStyle name="Currency 10 3 2 3" xfId="1065"/>
    <cellStyle name="Currency 10 3 3" xfId="1066"/>
    <cellStyle name="Currency 10 3 3 2" xfId="1067"/>
    <cellStyle name="Currency 10 3 4" xfId="1068"/>
    <cellStyle name="Currency 10 4" xfId="1069"/>
    <cellStyle name="Currency 10 4 2" xfId="1070"/>
    <cellStyle name="Currency 10 4 2 2" xfId="1071"/>
    <cellStyle name="Currency 10 4 3" xfId="1072"/>
    <cellStyle name="Currency 10 5" xfId="1073"/>
    <cellStyle name="Currency 10 5 2" xfId="1074"/>
    <cellStyle name="Currency 10 6" xfId="1075"/>
    <cellStyle name="Currency 11" xfId="1076"/>
    <cellStyle name="Currency 11 2" xfId="1077"/>
    <cellStyle name="Currency 11 2 2" xfId="1078"/>
    <cellStyle name="Currency 11 2 2 2" xfId="1079"/>
    <cellStyle name="Currency 11 2 2 2 2" xfId="1080"/>
    <cellStyle name="Currency 11 2 2 3" xfId="1081"/>
    <cellStyle name="Currency 11 2 3" xfId="1082"/>
    <cellStyle name="Currency 11 2 3 2" xfId="1083"/>
    <cellStyle name="Currency 11 2 4" xfId="1084"/>
    <cellStyle name="Currency 11 3" xfId="1085"/>
    <cellStyle name="Currency 11 3 2" xfId="1086"/>
    <cellStyle name="Currency 11 3 2 2" xfId="1087"/>
    <cellStyle name="Currency 11 3 2 2 2" xfId="1088"/>
    <cellStyle name="Currency 11 3 2 3" xfId="1089"/>
    <cellStyle name="Currency 11 3 3" xfId="1090"/>
    <cellStyle name="Currency 11 3 3 2" xfId="1091"/>
    <cellStyle name="Currency 11 3 4" xfId="1092"/>
    <cellStyle name="Currency 11 4" xfId="1093"/>
    <cellStyle name="Currency 11 4 2" xfId="1094"/>
    <cellStyle name="Currency 11 4 2 2" xfId="1095"/>
    <cellStyle name="Currency 11 4 3" xfId="1096"/>
    <cellStyle name="Currency 11 5" xfId="1097"/>
    <cellStyle name="Currency 11 5 2" xfId="1098"/>
    <cellStyle name="Currency 11 6" xfId="1099"/>
    <cellStyle name="Currency 12" xfId="1100"/>
    <cellStyle name="Currency 13" xfId="1101"/>
    <cellStyle name="Currency 14" xfId="1102"/>
    <cellStyle name="Currency 14 2" xfId="1103"/>
    <cellStyle name="Currency 14 2 2" xfId="1104"/>
    <cellStyle name="Currency 14 2 2 2" xfId="1105"/>
    <cellStyle name="Currency 14 2 2 2 2" xfId="1106"/>
    <cellStyle name="Currency 14 2 2 3" xfId="1107"/>
    <cellStyle name="Currency 14 2 3" xfId="1108"/>
    <cellStyle name="Currency 14 2 3 2" xfId="1109"/>
    <cellStyle name="Currency 14 2 4" xfId="1110"/>
    <cellStyle name="Currency 14 3" xfId="1111"/>
    <cellStyle name="Currency 14 3 2" xfId="1112"/>
    <cellStyle name="Currency 14 3 2 2" xfId="1113"/>
    <cellStyle name="Currency 14 3 2 2 2" xfId="1114"/>
    <cellStyle name="Currency 14 3 2 3" xfId="1115"/>
    <cellStyle name="Currency 14 3 3" xfId="1116"/>
    <cellStyle name="Currency 14 3 3 2" xfId="1117"/>
    <cellStyle name="Currency 14 3 4" xfId="1118"/>
    <cellStyle name="Currency 14 4" xfId="1119"/>
    <cellStyle name="Currency 14 4 2" xfId="1120"/>
    <cellStyle name="Currency 14 4 2 2" xfId="1121"/>
    <cellStyle name="Currency 14 4 2 2 2" xfId="1122"/>
    <cellStyle name="Currency 14 4 2 3" xfId="1123"/>
    <cellStyle name="Currency 14 4 3" xfId="1124"/>
    <cellStyle name="Currency 14 4 3 2" xfId="1125"/>
    <cellStyle name="Currency 14 4 4" xfId="1126"/>
    <cellStyle name="Currency 14 5" xfId="1127"/>
    <cellStyle name="Currency 14 5 2" xfId="1128"/>
    <cellStyle name="Currency 14 5 2 2" xfId="1129"/>
    <cellStyle name="Currency 14 5 3" xfId="1130"/>
    <cellStyle name="Currency 14 6" xfId="1131"/>
    <cellStyle name="Currency 14 6 2" xfId="1132"/>
    <cellStyle name="Currency 14 7" xfId="1133"/>
    <cellStyle name="Currency 15" xfId="1134"/>
    <cellStyle name="Currency 15 2" xfId="1135"/>
    <cellStyle name="Currency 15 2 2" xfId="1136"/>
    <cellStyle name="Currency 15 2 2 2" xfId="1137"/>
    <cellStyle name="Currency 15 2 3" xfId="1138"/>
    <cellStyle name="Currency 15 3" xfId="1139"/>
    <cellStyle name="Currency 15 3 2" xfId="1140"/>
    <cellStyle name="Currency 15 4" xfId="1141"/>
    <cellStyle name="Currency 16" xfId="1142"/>
    <cellStyle name="Currency 16 2" xfId="1143"/>
    <cellStyle name="Currency 17" xfId="1144"/>
    <cellStyle name="Currency 18" xfId="1145"/>
    <cellStyle name="Currency 19" xfId="1146"/>
    <cellStyle name="Currency 19 2" xfId="1147"/>
    <cellStyle name="Currency 19 2 2" xfId="1148"/>
    <cellStyle name="Currency 19 2 2 2" xfId="1149"/>
    <cellStyle name="Currency 19 2 2 2 2" xfId="1150"/>
    <cellStyle name="Currency 19 2 2 3" xfId="1151"/>
    <cellStyle name="Currency 19 2 3" xfId="1152"/>
    <cellStyle name="Currency 19 2 3 2" xfId="1153"/>
    <cellStyle name="Currency 19 2 4" xfId="1154"/>
    <cellStyle name="Currency 19 3" xfId="1155"/>
    <cellStyle name="Currency 19 3 2" xfId="1156"/>
    <cellStyle name="Currency 19 3 2 2" xfId="1157"/>
    <cellStyle name="Currency 19 3 2 2 2" xfId="1158"/>
    <cellStyle name="Currency 19 3 2 3" xfId="1159"/>
    <cellStyle name="Currency 19 3 3" xfId="1160"/>
    <cellStyle name="Currency 19 3 3 2" xfId="1161"/>
    <cellStyle name="Currency 19 3 4" xfId="1162"/>
    <cellStyle name="Currency 19 4" xfId="1163"/>
    <cellStyle name="Currency 19 4 2" xfId="1164"/>
    <cellStyle name="Currency 19 4 2 2" xfId="1165"/>
    <cellStyle name="Currency 19 4 3" xfId="1166"/>
    <cellStyle name="Currency 19 5" xfId="1167"/>
    <cellStyle name="Currency 19 5 2" xfId="1168"/>
    <cellStyle name="Currency 19 6" xfId="1169"/>
    <cellStyle name="Currency 2" xfId="4"/>
    <cellStyle name="Currency 2 10" xfId="1171"/>
    <cellStyle name="Currency 2 10 2" xfId="1172"/>
    <cellStyle name="Currency 2 10 2 2" xfId="1173"/>
    <cellStyle name="Currency 2 10 3" xfId="1174"/>
    <cellStyle name="Currency 2 11" xfId="1175"/>
    <cellStyle name="Currency 2 12" xfId="1176"/>
    <cellStyle name="Currency 2 13" xfId="1177"/>
    <cellStyle name="Currency 2 14" xfId="1178"/>
    <cellStyle name="Currency 2 15" xfId="1179"/>
    <cellStyle name="Currency 2 16" xfId="1180"/>
    <cellStyle name="Currency 2 17" xfId="1181"/>
    <cellStyle name="Currency 2 18" xfId="1182"/>
    <cellStyle name="Currency 2 19" xfId="1170"/>
    <cellStyle name="Currency 2 2" xfId="1183"/>
    <cellStyle name="Currency 2 2 10" xfId="1184"/>
    <cellStyle name="Currency 2 2 11" xfId="1185"/>
    <cellStyle name="Currency 2 2 2" xfId="1186"/>
    <cellStyle name="Currency 2 2 3" xfId="1187"/>
    <cellStyle name="Currency 2 2 4" xfId="1188"/>
    <cellStyle name="Currency 2 2 5" xfId="1189"/>
    <cellStyle name="Currency 2 2 6" xfId="1190"/>
    <cellStyle name="Currency 2 2 7" xfId="1191"/>
    <cellStyle name="Currency 2 2 8" xfId="1192"/>
    <cellStyle name="Currency 2 2 9" xfId="1193"/>
    <cellStyle name="Currency 2 3" xfId="1194"/>
    <cellStyle name="Currency 2 3 2" xfId="1195"/>
    <cellStyle name="Currency 2 3 3" xfId="1196"/>
    <cellStyle name="Currency 2 3 4" xfId="1197"/>
    <cellStyle name="Currency 2 3 5" xfId="1198"/>
    <cellStyle name="Currency 2 4" xfId="1199"/>
    <cellStyle name="Currency 2 5" xfId="1200"/>
    <cellStyle name="Currency 2 6" xfId="1201"/>
    <cellStyle name="Currency 2 7" xfId="1202"/>
    <cellStyle name="Currency 2 8" xfId="1203"/>
    <cellStyle name="Currency 2 9" xfId="1204"/>
    <cellStyle name="Currency 2*" xfId="1205"/>
    <cellStyle name="Currency 2_CLdcfmodel" xfId="1206"/>
    <cellStyle name="Currency 20" xfId="1207"/>
    <cellStyle name="Currency 20 2" xfId="1208"/>
    <cellStyle name="Currency 20 2 2" xfId="1209"/>
    <cellStyle name="Currency 20 2 2 2" xfId="1210"/>
    <cellStyle name="Currency 20 2 2 2 2" xfId="1211"/>
    <cellStyle name="Currency 20 2 2 3" xfId="1212"/>
    <cellStyle name="Currency 20 2 3" xfId="1213"/>
    <cellStyle name="Currency 20 2 3 2" xfId="1214"/>
    <cellStyle name="Currency 20 2 4" xfId="1215"/>
    <cellStyle name="Currency 20 3" xfId="1216"/>
    <cellStyle name="Currency 20 3 2" xfId="1217"/>
    <cellStyle name="Currency 20 3 2 2" xfId="1218"/>
    <cellStyle name="Currency 20 3 2 2 2" xfId="1219"/>
    <cellStyle name="Currency 20 3 2 3" xfId="1220"/>
    <cellStyle name="Currency 20 3 3" xfId="1221"/>
    <cellStyle name="Currency 20 3 3 2" xfId="1222"/>
    <cellStyle name="Currency 20 3 4" xfId="1223"/>
    <cellStyle name="Currency 20 4" xfId="1224"/>
    <cellStyle name="Currency 20 4 2" xfId="1225"/>
    <cellStyle name="Currency 20 4 2 2" xfId="1226"/>
    <cellStyle name="Currency 20 4 3" xfId="1227"/>
    <cellStyle name="Currency 20 5" xfId="1228"/>
    <cellStyle name="Currency 20 5 2" xfId="1229"/>
    <cellStyle name="Currency 20 6" xfId="1230"/>
    <cellStyle name="Currency 21" xfId="1231"/>
    <cellStyle name="Currency 21 2" xfId="1232"/>
    <cellStyle name="Currency 21 2 2" xfId="1233"/>
    <cellStyle name="Currency 21 2 2 2" xfId="1234"/>
    <cellStyle name="Currency 21 2 2 2 2" xfId="1235"/>
    <cellStyle name="Currency 21 2 2 3" xfId="1236"/>
    <cellStyle name="Currency 21 2 3" xfId="1237"/>
    <cellStyle name="Currency 21 2 3 2" xfId="1238"/>
    <cellStyle name="Currency 21 2 4" xfId="1239"/>
    <cellStyle name="Currency 21 3" xfId="1240"/>
    <cellStyle name="Currency 21 3 2" xfId="1241"/>
    <cellStyle name="Currency 21 3 2 2" xfId="1242"/>
    <cellStyle name="Currency 21 3 2 2 2" xfId="1243"/>
    <cellStyle name="Currency 21 3 2 3" xfId="1244"/>
    <cellStyle name="Currency 21 3 3" xfId="1245"/>
    <cellStyle name="Currency 21 3 3 2" xfId="1246"/>
    <cellStyle name="Currency 21 3 4" xfId="1247"/>
    <cellStyle name="Currency 21 4" xfId="1248"/>
    <cellStyle name="Currency 21 4 2" xfId="1249"/>
    <cellStyle name="Currency 21 4 2 2" xfId="1250"/>
    <cellStyle name="Currency 21 4 3" xfId="1251"/>
    <cellStyle name="Currency 21 5" xfId="1252"/>
    <cellStyle name="Currency 21 5 2" xfId="1253"/>
    <cellStyle name="Currency 21 6" xfId="1254"/>
    <cellStyle name="Currency 22" xfId="1255"/>
    <cellStyle name="Currency 22 2" xfId="1256"/>
    <cellStyle name="Currency 22 2 2" xfId="1257"/>
    <cellStyle name="Currency 22 2 2 2" xfId="1258"/>
    <cellStyle name="Currency 22 2 2 2 2" xfId="1259"/>
    <cellStyle name="Currency 22 2 2 3" xfId="1260"/>
    <cellStyle name="Currency 22 2 3" xfId="1261"/>
    <cellStyle name="Currency 22 2 3 2" xfId="1262"/>
    <cellStyle name="Currency 22 2 4" xfId="1263"/>
    <cellStyle name="Currency 22 3" xfId="1264"/>
    <cellStyle name="Currency 22 3 2" xfId="1265"/>
    <cellStyle name="Currency 22 3 2 2" xfId="1266"/>
    <cellStyle name="Currency 22 3 2 2 2" xfId="1267"/>
    <cellStyle name="Currency 22 3 2 3" xfId="1268"/>
    <cellStyle name="Currency 22 3 3" xfId="1269"/>
    <cellStyle name="Currency 22 3 3 2" xfId="1270"/>
    <cellStyle name="Currency 22 3 4" xfId="1271"/>
    <cellStyle name="Currency 22 4" xfId="1272"/>
    <cellStyle name="Currency 22 4 2" xfId="1273"/>
    <cellStyle name="Currency 22 4 2 2" xfId="1274"/>
    <cellStyle name="Currency 22 4 3" xfId="1275"/>
    <cellStyle name="Currency 22 5" xfId="1276"/>
    <cellStyle name="Currency 22 5 2" xfId="1277"/>
    <cellStyle name="Currency 22 6" xfId="1278"/>
    <cellStyle name="Currency 23" xfId="1279"/>
    <cellStyle name="Currency 23 2" xfId="1280"/>
    <cellStyle name="Currency 23 2 2" xfId="1281"/>
    <cellStyle name="Currency 23 2 2 2" xfId="1282"/>
    <cellStyle name="Currency 23 2 2 2 2" xfId="1283"/>
    <cellStyle name="Currency 23 2 2 3" xfId="1284"/>
    <cellStyle name="Currency 23 2 3" xfId="1285"/>
    <cellStyle name="Currency 23 2 3 2" xfId="1286"/>
    <cellStyle name="Currency 23 2 4" xfId="1287"/>
    <cellStyle name="Currency 23 3" xfId="1288"/>
    <cellStyle name="Currency 23 3 2" xfId="1289"/>
    <cellStyle name="Currency 23 3 2 2" xfId="1290"/>
    <cellStyle name="Currency 23 3 2 2 2" xfId="1291"/>
    <cellStyle name="Currency 23 3 2 3" xfId="1292"/>
    <cellStyle name="Currency 23 3 3" xfId="1293"/>
    <cellStyle name="Currency 23 3 3 2" xfId="1294"/>
    <cellStyle name="Currency 23 3 4" xfId="1295"/>
    <cellStyle name="Currency 23 4" xfId="1296"/>
    <cellStyle name="Currency 23 4 2" xfId="1297"/>
    <cellStyle name="Currency 23 4 2 2" xfId="1298"/>
    <cellStyle name="Currency 23 4 3" xfId="1299"/>
    <cellStyle name="Currency 23 5" xfId="1300"/>
    <cellStyle name="Currency 23 5 2" xfId="1301"/>
    <cellStyle name="Currency 23 6" xfId="1302"/>
    <cellStyle name="Currency 24" xfId="1303"/>
    <cellStyle name="Currency 24 2" xfId="1304"/>
    <cellStyle name="Currency 24 2 2" xfId="1305"/>
    <cellStyle name="Currency 24 2 2 2" xfId="1306"/>
    <cellStyle name="Currency 24 2 2 2 2" xfId="1307"/>
    <cellStyle name="Currency 24 2 2 3" xfId="1308"/>
    <cellStyle name="Currency 24 2 3" xfId="1309"/>
    <cellStyle name="Currency 24 2 3 2" xfId="1310"/>
    <cellStyle name="Currency 24 2 4" xfId="1311"/>
    <cellStyle name="Currency 24 3" xfId="1312"/>
    <cellStyle name="Currency 24 3 2" xfId="1313"/>
    <cellStyle name="Currency 24 3 2 2" xfId="1314"/>
    <cellStyle name="Currency 24 3 2 2 2" xfId="1315"/>
    <cellStyle name="Currency 24 3 2 3" xfId="1316"/>
    <cellStyle name="Currency 24 3 3" xfId="1317"/>
    <cellStyle name="Currency 24 3 3 2" xfId="1318"/>
    <cellStyle name="Currency 24 3 4" xfId="1319"/>
    <cellStyle name="Currency 24 4" xfId="1320"/>
    <cellStyle name="Currency 24 4 2" xfId="1321"/>
    <cellStyle name="Currency 24 4 2 2" xfId="1322"/>
    <cellStyle name="Currency 24 4 3" xfId="1323"/>
    <cellStyle name="Currency 24 5" xfId="1324"/>
    <cellStyle name="Currency 24 5 2" xfId="1325"/>
    <cellStyle name="Currency 24 6" xfId="1326"/>
    <cellStyle name="Currency 25" xfId="4873"/>
    <cellStyle name="Currency 26" xfId="1327"/>
    <cellStyle name="Currency 26 2" xfId="1328"/>
    <cellStyle name="Currency 26 2 2" xfId="1329"/>
    <cellStyle name="Currency 26 2 2 2" xfId="1330"/>
    <cellStyle name="Currency 26 2 2 2 2" xfId="1331"/>
    <cellStyle name="Currency 26 2 2 3" xfId="1332"/>
    <cellStyle name="Currency 26 2 3" xfId="1333"/>
    <cellStyle name="Currency 26 2 3 2" xfId="1334"/>
    <cellStyle name="Currency 26 2 4" xfId="1335"/>
    <cellStyle name="Currency 26 3" xfId="1336"/>
    <cellStyle name="Currency 26 3 2" xfId="1337"/>
    <cellStyle name="Currency 26 3 2 2" xfId="1338"/>
    <cellStyle name="Currency 26 3 2 2 2" xfId="1339"/>
    <cellStyle name="Currency 26 3 2 3" xfId="1340"/>
    <cellStyle name="Currency 26 3 3" xfId="1341"/>
    <cellStyle name="Currency 26 3 3 2" xfId="1342"/>
    <cellStyle name="Currency 26 3 4" xfId="1343"/>
    <cellStyle name="Currency 26 4" xfId="1344"/>
    <cellStyle name="Currency 26 4 2" xfId="1345"/>
    <cellStyle name="Currency 26 4 2 2" xfId="1346"/>
    <cellStyle name="Currency 26 4 3" xfId="1347"/>
    <cellStyle name="Currency 26 5" xfId="1348"/>
    <cellStyle name="Currency 26 5 2" xfId="1349"/>
    <cellStyle name="Currency 26 6" xfId="1350"/>
    <cellStyle name="Currency 27" xfId="1351"/>
    <cellStyle name="Currency 27 2" xfId="1352"/>
    <cellStyle name="Currency 27 2 2" xfId="1353"/>
    <cellStyle name="Currency 27 2 2 2" xfId="1354"/>
    <cellStyle name="Currency 27 2 2 2 2" xfId="1355"/>
    <cellStyle name="Currency 27 2 2 3" xfId="1356"/>
    <cellStyle name="Currency 27 2 3" xfId="1357"/>
    <cellStyle name="Currency 27 2 3 2" xfId="1358"/>
    <cellStyle name="Currency 27 2 4" xfId="1359"/>
    <cellStyle name="Currency 27 3" xfId="1360"/>
    <cellStyle name="Currency 27 3 2" xfId="1361"/>
    <cellStyle name="Currency 27 3 2 2" xfId="1362"/>
    <cellStyle name="Currency 27 3 2 2 2" xfId="1363"/>
    <cellStyle name="Currency 27 3 2 3" xfId="1364"/>
    <cellStyle name="Currency 27 3 3" xfId="1365"/>
    <cellStyle name="Currency 27 3 3 2" xfId="1366"/>
    <cellStyle name="Currency 27 3 4" xfId="1367"/>
    <cellStyle name="Currency 27 4" xfId="1368"/>
    <cellStyle name="Currency 27 4 2" xfId="1369"/>
    <cellStyle name="Currency 27 4 2 2" xfId="1370"/>
    <cellStyle name="Currency 27 4 3" xfId="1371"/>
    <cellStyle name="Currency 27 5" xfId="1372"/>
    <cellStyle name="Currency 27 5 2" xfId="1373"/>
    <cellStyle name="Currency 27 6" xfId="1374"/>
    <cellStyle name="Currency 28" xfId="1375"/>
    <cellStyle name="Currency 28 2" xfId="1376"/>
    <cellStyle name="Currency 28 2 2" xfId="1377"/>
    <cellStyle name="Currency 28 2 2 2" xfId="1378"/>
    <cellStyle name="Currency 28 2 2 2 2" xfId="1379"/>
    <cellStyle name="Currency 28 2 2 3" xfId="1380"/>
    <cellStyle name="Currency 28 2 3" xfId="1381"/>
    <cellStyle name="Currency 28 2 3 2" xfId="1382"/>
    <cellStyle name="Currency 28 2 4" xfId="1383"/>
    <cellStyle name="Currency 28 3" xfId="1384"/>
    <cellStyle name="Currency 28 3 2" xfId="1385"/>
    <cellStyle name="Currency 28 3 2 2" xfId="1386"/>
    <cellStyle name="Currency 28 3 2 2 2" xfId="1387"/>
    <cellStyle name="Currency 28 3 2 3" xfId="1388"/>
    <cellStyle name="Currency 28 3 3" xfId="1389"/>
    <cellStyle name="Currency 28 3 3 2" xfId="1390"/>
    <cellStyle name="Currency 28 3 4" xfId="1391"/>
    <cellStyle name="Currency 28 4" xfId="1392"/>
    <cellStyle name="Currency 28 4 2" xfId="1393"/>
    <cellStyle name="Currency 28 4 2 2" xfId="1394"/>
    <cellStyle name="Currency 28 4 3" xfId="1395"/>
    <cellStyle name="Currency 28 5" xfId="1396"/>
    <cellStyle name="Currency 28 5 2" xfId="1397"/>
    <cellStyle name="Currency 28 6" xfId="1398"/>
    <cellStyle name="Currency 29" xfId="1399"/>
    <cellStyle name="Currency 29 2" xfId="1400"/>
    <cellStyle name="Currency 29 2 2" xfId="1401"/>
    <cellStyle name="Currency 29 2 2 2" xfId="1402"/>
    <cellStyle name="Currency 29 2 2 2 2" xfId="1403"/>
    <cellStyle name="Currency 29 2 2 3" xfId="1404"/>
    <cellStyle name="Currency 29 2 3" xfId="1405"/>
    <cellStyle name="Currency 29 2 3 2" xfId="1406"/>
    <cellStyle name="Currency 29 2 4" xfId="1407"/>
    <cellStyle name="Currency 29 3" xfId="1408"/>
    <cellStyle name="Currency 29 3 2" xfId="1409"/>
    <cellStyle name="Currency 29 3 2 2" xfId="1410"/>
    <cellStyle name="Currency 29 3 2 2 2" xfId="1411"/>
    <cellStyle name="Currency 29 3 2 3" xfId="1412"/>
    <cellStyle name="Currency 29 3 3" xfId="1413"/>
    <cellStyle name="Currency 29 3 3 2" xfId="1414"/>
    <cellStyle name="Currency 29 3 4" xfId="1415"/>
    <cellStyle name="Currency 29 4" xfId="1416"/>
    <cellStyle name="Currency 29 4 2" xfId="1417"/>
    <cellStyle name="Currency 29 4 2 2" xfId="1418"/>
    <cellStyle name="Currency 29 4 3" xfId="1419"/>
    <cellStyle name="Currency 29 5" xfId="1420"/>
    <cellStyle name="Currency 29 5 2" xfId="1421"/>
    <cellStyle name="Currency 29 6" xfId="1422"/>
    <cellStyle name="Currency 3" xfId="1423"/>
    <cellStyle name="Currency 3 2" xfId="1424"/>
    <cellStyle name="Currency 3 2 2" xfId="1425"/>
    <cellStyle name="Currency 3 2 2 2" xfId="1426"/>
    <cellStyle name="Currency 3 2 3" xfId="1427"/>
    <cellStyle name="Currency 3 2 4" xfId="1428"/>
    <cellStyle name="Currency 3 2 5" xfId="1429"/>
    <cellStyle name="Currency 3 3" xfId="1430"/>
    <cellStyle name="Currency 3 4" xfId="1431"/>
    <cellStyle name="Currency 3 5" xfId="1432"/>
    <cellStyle name="Currency 3 6" xfId="1433"/>
    <cellStyle name="Currency 30" xfId="4875"/>
    <cellStyle name="Currency 31" xfId="4876"/>
    <cellStyle name="Currency 32" xfId="4944"/>
    <cellStyle name="Currency 33" xfId="5035"/>
    <cellStyle name="Currency 34" xfId="5037"/>
    <cellStyle name="Currency 35" xfId="5038"/>
    <cellStyle name="Currency 4" xfId="1434"/>
    <cellStyle name="Currency 4 10" xfId="1435"/>
    <cellStyle name="Currency 4 2" xfId="1436"/>
    <cellStyle name="Currency 4 2 2" xfId="1437"/>
    <cellStyle name="Currency 4 2 2 2" xfId="1438"/>
    <cellStyle name="Currency 4 2 2 2 2" xfId="1439"/>
    <cellStyle name="Currency 4 2 2 3" xfId="1440"/>
    <cellStyle name="Currency 4 2 3" xfId="1441"/>
    <cellStyle name="Currency 4 2 3 2" xfId="1442"/>
    <cellStyle name="Currency 4 2 4" xfId="1443"/>
    <cellStyle name="Currency 4 3" xfId="1444"/>
    <cellStyle name="Currency 4 3 2" xfId="1445"/>
    <cellStyle name="Currency 4 3 2 2" xfId="1446"/>
    <cellStyle name="Currency 4 3 2 2 2" xfId="1447"/>
    <cellStyle name="Currency 4 3 2 3" xfId="1448"/>
    <cellStyle name="Currency 4 3 3" xfId="1449"/>
    <cellStyle name="Currency 4 3 3 2" xfId="1450"/>
    <cellStyle name="Currency 4 3 4" xfId="1451"/>
    <cellStyle name="Currency 4 4" xfId="1452"/>
    <cellStyle name="Currency 4 4 2" xfId="1453"/>
    <cellStyle name="Currency 4 4 2 2" xfId="1454"/>
    <cellStyle name="Currency 4 4 3" xfId="1455"/>
    <cellStyle name="Currency 4 5" xfId="1456"/>
    <cellStyle name="Currency 4 5 2" xfId="1457"/>
    <cellStyle name="Currency 4 5 2 2" xfId="1458"/>
    <cellStyle name="Currency 4 5 3" xfId="1459"/>
    <cellStyle name="Currency 4 6" xfId="1460"/>
    <cellStyle name="Currency 4 6 2" xfId="1461"/>
    <cellStyle name="Currency 4 6 2 2" xfId="1462"/>
    <cellStyle name="Currency 4 6 3" xfId="1463"/>
    <cellStyle name="Currency 4 7" xfId="1464"/>
    <cellStyle name="Currency 4 7 2" xfId="1465"/>
    <cellStyle name="Currency 4 8" xfId="1466"/>
    <cellStyle name="Currency 4 9" xfId="1467"/>
    <cellStyle name="Currency 5" xfId="98"/>
    <cellStyle name="Currency 5 2" xfId="1469"/>
    <cellStyle name="Currency 5 2 2" xfId="1470"/>
    <cellStyle name="Currency 5 2 2 2" xfId="1471"/>
    <cellStyle name="Currency 5 2 2 2 2" xfId="1472"/>
    <cellStyle name="Currency 5 2 2 3" xfId="1473"/>
    <cellStyle name="Currency 5 2 3" xfId="1474"/>
    <cellStyle name="Currency 5 2 3 2" xfId="1475"/>
    <cellStyle name="Currency 5 2 4" xfId="1476"/>
    <cellStyle name="Currency 5 3" xfId="1477"/>
    <cellStyle name="Currency 5 3 2" xfId="1478"/>
    <cellStyle name="Currency 5 3 2 2" xfId="1479"/>
    <cellStyle name="Currency 5 3 2 2 2" xfId="1480"/>
    <cellStyle name="Currency 5 3 2 3" xfId="1481"/>
    <cellStyle name="Currency 5 3 3" xfId="1482"/>
    <cellStyle name="Currency 5 3 3 2" xfId="1483"/>
    <cellStyle name="Currency 5 3 4" xfId="1484"/>
    <cellStyle name="Currency 5 4" xfId="1485"/>
    <cellStyle name="Currency 5 4 2" xfId="1486"/>
    <cellStyle name="Currency 5 4 2 2" xfId="1487"/>
    <cellStyle name="Currency 5 4 3" xfId="1488"/>
    <cellStyle name="Currency 5 5" xfId="1489"/>
    <cellStyle name="Currency 5 5 2" xfId="1490"/>
    <cellStyle name="Currency 5 6" xfId="1491"/>
    <cellStyle name="Currency 5 7" xfId="1468"/>
    <cellStyle name="Currency 6" xfId="1492"/>
    <cellStyle name="Currency 6 2" xfId="1493"/>
    <cellStyle name="Currency 6 2 2" xfId="1494"/>
    <cellStyle name="Currency 6 2 2 2" xfId="1495"/>
    <cellStyle name="Currency 6 2 2 2 2" xfId="1496"/>
    <cellStyle name="Currency 6 2 2 3" xfId="1497"/>
    <cellStyle name="Currency 6 2 3" xfId="1498"/>
    <cellStyle name="Currency 6 2 3 2" xfId="1499"/>
    <cellStyle name="Currency 6 2 4" xfId="1500"/>
    <cellStyle name="Currency 6 3" xfId="1501"/>
    <cellStyle name="Currency 6 3 2" xfId="1502"/>
    <cellStyle name="Currency 6 3 2 2" xfId="1503"/>
    <cellStyle name="Currency 6 3 2 2 2" xfId="1504"/>
    <cellStyle name="Currency 6 3 2 3" xfId="1505"/>
    <cellStyle name="Currency 6 3 3" xfId="1506"/>
    <cellStyle name="Currency 6 3 3 2" xfId="1507"/>
    <cellStyle name="Currency 6 3 4" xfId="1508"/>
    <cellStyle name="Currency 6 4" xfId="1509"/>
    <cellStyle name="Currency 6 4 2" xfId="1510"/>
    <cellStyle name="Currency 6 4 2 2" xfId="1511"/>
    <cellStyle name="Currency 6 4 3" xfId="1512"/>
    <cellStyle name="Currency 6 5" xfId="1513"/>
    <cellStyle name="Currency 6 5 2" xfId="1514"/>
    <cellStyle name="Currency 6 6" xfId="1515"/>
    <cellStyle name="Currency 7" xfId="1516"/>
    <cellStyle name="Currency 7 2" xfId="1517"/>
    <cellStyle name="Currency 8" xfId="1518"/>
    <cellStyle name="Currency 8 2" xfId="1519"/>
    <cellStyle name="Currency 8 2 2" xfId="1520"/>
    <cellStyle name="Currency 8 2 2 2" xfId="1521"/>
    <cellStyle name="Currency 8 2 2 2 2" xfId="1522"/>
    <cellStyle name="Currency 8 2 2 3" xfId="1523"/>
    <cellStyle name="Currency 8 2 3" xfId="1524"/>
    <cellStyle name="Currency 8 2 3 2" xfId="1525"/>
    <cellStyle name="Currency 8 2 4" xfId="1526"/>
    <cellStyle name="Currency 8 3" xfId="1527"/>
    <cellStyle name="Currency 8 3 2" xfId="1528"/>
    <cellStyle name="Currency 8 3 2 2" xfId="1529"/>
    <cellStyle name="Currency 8 3 2 2 2" xfId="1530"/>
    <cellStyle name="Currency 8 3 2 3" xfId="1531"/>
    <cellStyle name="Currency 8 3 3" xfId="1532"/>
    <cellStyle name="Currency 8 3 3 2" xfId="1533"/>
    <cellStyle name="Currency 8 3 4" xfId="1534"/>
    <cellStyle name="Currency 8 4" xfId="1535"/>
    <cellStyle name="Currency 8 4 2" xfId="1536"/>
    <cellStyle name="Currency 8 4 2 2" xfId="1537"/>
    <cellStyle name="Currency 8 4 3" xfId="1538"/>
    <cellStyle name="Currency 8 5" xfId="1539"/>
    <cellStyle name="Currency 8 5 2" xfId="1540"/>
    <cellStyle name="Currency 8 6" xfId="1541"/>
    <cellStyle name="Currency 8 7" xfId="1542"/>
    <cellStyle name="Currency 9" xfId="1543"/>
    <cellStyle name="Currency 9 2" xfId="1544"/>
    <cellStyle name="Currency 9 2 2" xfId="1545"/>
    <cellStyle name="Currency 9 2 2 2" xfId="1546"/>
    <cellStyle name="Currency 9 2 2 2 2" xfId="1547"/>
    <cellStyle name="Currency 9 2 2 3" xfId="1548"/>
    <cellStyle name="Currency 9 2 3" xfId="1549"/>
    <cellStyle name="Currency 9 2 3 2" xfId="1550"/>
    <cellStyle name="Currency 9 2 4" xfId="1551"/>
    <cellStyle name="Currency 9 3" xfId="1552"/>
    <cellStyle name="Currency 9 3 2" xfId="1553"/>
    <cellStyle name="Currency 9 3 2 2" xfId="1554"/>
    <cellStyle name="Currency 9 3 2 2 2" xfId="1555"/>
    <cellStyle name="Currency 9 3 2 3" xfId="1556"/>
    <cellStyle name="Currency 9 3 3" xfId="1557"/>
    <cellStyle name="Currency 9 3 3 2" xfId="1558"/>
    <cellStyle name="Currency 9 3 4" xfId="1559"/>
    <cellStyle name="Currency 9 4" xfId="1560"/>
    <cellStyle name="Currency 9 4 2" xfId="1561"/>
    <cellStyle name="Currency 9 4 2 2" xfId="1562"/>
    <cellStyle name="Currency 9 4 3" xfId="1563"/>
    <cellStyle name="Currency 9 5" xfId="1564"/>
    <cellStyle name="Currency 9 5 2" xfId="1565"/>
    <cellStyle name="Currency 9 6" xfId="1566"/>
    <cellStyle name="Currency Per Share" xfId="1567"/>
    <cellStyle name="Currency0" xfId="1568"/>
    <cellStyle name="Currency2" xfId="1569"/>
    <cellStyle name="CUS.Work.Area" xfId="1570"/>
    <cellStyle name="Dash" xfId="1571"/>
    <cellStyle name="Data" xfId="1572"/>
    <cellStyle name="Data 2" xfId="1573"/>
    <cellStyle name="Data 3" xfId="1574"/>
    <cellStyle name="Date" xfId="1575"/>
    <cellStyle name="Date [mm-dd-yyyy]" xfId="1576"/>
    <cellStyle name="Date [mm-dd-yyyy] 2" xfId="1577"/>
    <cellStyle name="Date [mm-d-yyyy]" xfId="1578"/>
    <cellStyle name="Date [mmm-yyyy]" xfId="1579"/>
    <cellStyle name="Date Aligned" xfId="1580"/>
    <cellStyle name="Date Aligned*" xfId="1581"/>
    <cellStyle name="Date Aligned_comp_Integrateds" xfId="1582"/>
    <cellStyle name="Date Short" xfId="1583"/>
    <cellStyle name="date_ Pies " xfId="1584"/>
    <cellStyle name="DblLineDollarAcct" xfId="1585"/>
    <cellStyle name="DblLinePercent" xfId="1586"/>
    <cellStyle name="Dezimal [0]_A17 - 31.03.1998" xfId="1587"/>
    <cellStyle name="Dezimal_A17 - 31.03.1998" xfId="1588"/>
    <cellStyle name="Dia" xfId="1589"/>
    <cellStyle name="Dollar_ Pies " xfId="1590"/>
    <cellStyle name="DollarAccounting" xfId="1591"/>
    <cellStyle name="Dotted Line" xfId="1592"/>
    <cellStyle name="Dotted Line 2" xfId="1593"/>
    <cellStyle name="Dotted Line 3" xfId="1594"/>
    <cellStyle name="Double Accounting" xfId="1595"/>
    <cellStyle name="Duizenden" xfId="1596"/>
    <cellStyle name="Encabez1" xfId="1597"/>
    <cellStyle name="Encabez2" xfId="1598"/>
    <cellStyle name="Enter Currency (0)" xfId="1599"/>
    <cellStyle name="Enter Currency (2)" xfId="1600"/>
    <cellStyle name="Enter Units (0)" xfId="1601"/>
    <cellStyle name="Enter Units (1)" xfId="1602"/>
    <cellStyle name="Enter Units (2)" xfId="1603"/>
    <cellStyle name="Euro" xfId="1604"/>
    <cellStyle name="Explanatory Text 2" xfId="41"/>
    <cellStyle name="Explanatory Text 2 2" xfId="1605"/>
    <cellStyle name="Explanatory Text 2 3" xfId="1606"/>
    <cellStyle name="Explanatory Text 2 4" xfId="1607"/>
    <cellStyle name="Explanatory Text 2 5" xfId="1608"/>
    <cellStyle name="Explanatory Text 2 6" xfId="1609"/>
    <cellStyle name="Explanatory Text 2 7" xfId="1610"/>
    <cellStyle name="Explanatory Text 2 8" xfId="1611"/>
    <cellStyle name="Explanatory Text 2 9" xfId="1612"/>
    <cellStyle name="fact" xfId="1613"/>
    <cellStyle name="FieldName" xfId="1614"/>
    <cellStyle name="FieldName 10" xfId="4591"/>
    <cellStyle name="FieldName 10 2" xfId="4965"/>
    <cellStyle name="FieldName 10 2 2" xfId="5381"/>
    <cellStyle name="FieldName 10 3" xfId="5522"/>
    <cellStyle name="FieldName 10 4" xfId="5131"/>
    <cellStyle name="FieldName 11" xfId="4681"/>
    <cellStyle name="FieldName 11 2" xfId="4973"/>
    <cellStyle name="FieldName 11 2 2" xfId="5389"/>
    <cellStyle name="FieldName 11 3" xfId="5566"/>
    <cellStyle name="FieldName 11 4" xfId="5175"/>
    <cellStyle name="FieldName 12" xfId="4682"/>
    <cellStyle name="FieldName 12 2" xfId="4974"/>
    <cellStyle name="FieldName 12 2 2" xfId="5390"/>
    <cellStyle name="FieldName 12 3" xfId="5567"/>
    <cellStyle name="FieldName 12 4" xfId="5176"/>
    <cellStyle name="FieldName 13" xfId="4683"/>
    <cellStyle name="FieldName 13 2" xfId="4975"/>
    <cellStyle name="FieldName 13 2 2" xfId="5391"/>
    <cellStyle name="FieldName 13 3" xfId="5568"/>
    <cellStyle name="FieldName 13 4" xfId="5177"/>
    <cellStyle name="FieldName 14" xfId="4855"/>
    <cellStyle name="FieldName 14 2" xfId="5021"/>
    <cellStyle name="FieldName 14 2 2" xfId="5437"/>
    <cellStyle name="FieldName 14 3" xfId="5698"/>
    <cellStyle name="FieldName 14 4" xfId="5307"/>
    <cellStyle name="FieldName 15" xfId="4842"/>
    <cellStyle name="FieldName 15 2" xfId="5020"/>
    <cellStyle name="FieldName 15 2 2" xfId="5436"/>
    <cellStyle name="FieldName 15 3" xfId="5691"/>
    <cellStyle name="FieldName 15 4" xfId="5300"/>
    <cellStyle name="FieldName 16" xfId="4901"/>
    <cellStyle name="FieldName 16 2" xfId="5338"/>
    <cellStyle name="FieldName 17" xfId="4877"/>
    <cellStyle name="FieldName 17 2" xfId="5322"/>
    <cellStyle name="FieldName 18" xfId="4895"/>
    <cellStyle name="FieldName 18 2" xfId="5334"/>
    <cellStyle name="FieldName 19" xfId="5031"/>
    <cellStyle name="FieldName 2" xfId="4593"/>
    <cellStyle name="FieldName 2 2" xfId="4967"/>
    <cellStyle name="FieldName 2 2 2" xfId="5383"/>
    <cellStyle name="FieldName 2 3" xfId="5524"/>
    <cellStyle name="FieldName 2 4" xfId="5133"/>
    <cellStyle name="FieldName 3" xfId="4676"/>
    <cellStyle name="FieldName 3 2" xfId="4968"/>
    <cellStyle name="FieldName 3 2 2" xfId="5384"/>
    <cellStyle name="FieldName 3 3" xfId="5561"/>
    <cellStyle name="FieldName 3 4" xfId="5170"/>
    <cellStyle name="FieldName 4" xfId="4592"/>
    <cellStyle name="FieldName 4 2" xfId="4966"/>
    <cellStyle name="FieldName 4 2 2" xfId="5382"/>
    <cellStyle name="FieldName 4 3" xfId="5523"/>
    <cellStyle name="FieldName 4 4" xfId="5132"/>
    <cellStyle name="FieldName 5" xfId="4677"/>
    <cellStyle name="FieldName 5 2" xfId="4969"/>
    <cellStyle name="FieldName 5 2 2" xfId="5385"/>
    <cellStyle name="FieldName 5 3" xfId="5562"/>
    <cellStyle name="FieldName 5 4" xfId="5171"/>
    <cellStyle name="FieldName 6" xfId="4590"/>
    <cellStyle name="FieldName 6 2" xfId="4964"/>
    <cellStyle name="FieldName 6 2 2" xfId="5380"/>
    <cellStyle name="FieldName 6 3" xfId="5521"/>
    <cellStyle name="FieldName 6 4" xfId="5130"/>
    <cellStyle name="FieldName 7" xfId="4678"/>
    <cellStyle name="FieldName 7 2" xfId="4970"/>
    <cellStyle name="FieldName 7 2 2" xfId="5386"/>
    <cellStyle name="FieldName 7 3" xfId="5563"/>
    <cellStyle name="FieldName 7 4" xfId="5172"/>
    <cellStyle name="FieldName 8" xfId="4679"/>
    <cellStyle name="FieldName 8 2" xfId="4971"/>
    <cellStyle name="FieldName 8 2 2" xfId="5387"/>
    <cellStyle name="FieldName 8 3" xfId="5564"/>
    <cellStyle name="FieldName 8 4" xfId="5173"/>
    <cellStyle name="FieldName 9" xfId="4680"/>
    <cellStyle name="FieldName 9 2" xfId="4972"/>
    <cellStyle name="FieldName 9 2 2" xfId="5388"/>
    <cellStyle name="FieldName 9 3" xfId="5565"/>
    <cellStyle name="FieldName 9 4" xfId="5174"/>
    <cellStyle name="Fijo" xfId="1615"/>
    <cellStyle name="Financiero" xfId="1616"/>
    <cellStyle name="Fixed" xfId="1617"/>
    <cellStyle name="Footnote" xfId="1618"/>
    <cellStyle name="Good 2" xfId="42"/>
    <cellStyle name="Good 2 2" xfId="1619"/>
    <cellStyle name="Good 2 3" xfId="1620"/>
    <cellStyle name="Good 2 4" xfId="1621"/>
    <cellStyle name="Good 2 5" xfId="1622"/>
    <cellStyle name="Good 2 6" xfId="1623"/>
    <cellStyle name="Good 2 7" xfId="1624"/>
    <cellStyle name="Good 2 8" xfId="1625"/>
    <cellStyle name="Good 2 9" xfId="1626"/>
    <cellStyle name="Grey" xfId="1627"/>
    <cellStyle name="GWN Table Body" xfId="1628"/>
    <cellStyle name="GWN Table Header" xfId="1629"/>
    <cellStyle name="GWN Table Left Header" xfId="1630"/>
    <cellStyle name="GWN Table Note" xfId="1631"/>
    <cellStyle name="GWN Table Title" xfId="1632"/>
    <cellStyle name="hard no" xfId="1633"/>
    <cellStyle name="Hard Percent" xfId="1634"/>
    <cellStyle name="hardno" xfId="1635"/>
    <cellStyle name="Header" xfId="1636"/>
    <cellStyle name="Header1" xfId="1637"/>
    <cellStyle name="Header2" xfId="1638"/>
    <cellStyle name="Heading" xfId="1639"/>
    <cellStyle name="Heading 1 2" xfId="43"/>
    <cellStyle name="Heading 1 2 2" xfId="1640"/>
    <cellStyle name="Heading 1 2 3" xfId="1641"/>
    <cellStyle name="Heading 1 2 4" xfId="1642"/>
    <cellStyle name="Heading 1 2 5" xfId="1643"/>
    <cellStyle name="Heading 1 2 6" xfId="1644"/>
    <cellStyle name="Heading 1 3" xfId="1645"/>
    <cellStyle name="Heading 2 2" xfId="44"/>
    <cellStyle name="Heading 2 2 2" xfId="1646"/>
    <cellStyle name="Heading 2 2 3" xfId="1647"/>
    <cellStyle name="Heading 2 2 4" xfId="1648"/>
    <cellStyle name="Heading 2 2 5" xfId="1649"/>
    <cellStyle name="Heading 2 2 6" xfId="1650"/>
    <cellStyle name="Heading 2 3" xfId="1651"/>
    <cellStyle name="Heading 3 2" xfId="45"/>
    <cellStyle name="Heading 3 2 2" xfId="1652"/>
    <cellStyle name="Heading 3 2 3" xfId="1653"/>
    <cellStyle name="Heading 3 2 4" xfId="1654"/>
    <cellStyle name="Heading 3 2 5" xfId="1655"/>
    <cellStyle name="Heading 3 2 6" xfId="1656"/>
    <cellStyle name="Heading 3 2 7" xfId="1657"/>
    <cellStyle name="Heading 3 3" xfId="1658"/>
    <cellStyle name="Heading 4 2" xfId="46"/>
    <cellStyle name="Heading 4 2 2" xfId="1660"/>
    <cellStyle name="Heading2" xfId="1661"/>
    <cellStyle name="Heading3" xfId="1662"/>
    <cellStyle name="HeadingColumn" xfId="1663"/>
    <cellStyle name="HeadingS" xfId="1664"/>
    <cellStyle name="HeadingYear" xfId="1665"/>
    <cellStyle name="HeadlineStyle" xfId="1666"/>
    <cellStyle name="HeadlineStyleJustified" xfId="1667"/>
    <cellStyle name="Hed Side_Sheet1" xfId="1668"/>
    <cellStyle name="Hed Top" xfId="1669"/>
    <cellStyle name="Hyperlink" xfId="73" builtinId="8"/>
    <cellStyle name="Hyperlink 2" xfId="1670"/>
    <cellStyle name="Hyperlink 2 10" xfId="1671"/>
    <cellStyle name="Hyperlink 2 11" xfId="1672"/>
    <cellStyle name="Hyperlink 2 12" xfId="1673"/>
    <cellStyle name="Hyperlink 2 13" xfId="1674"/>
    <cellStyle name="Hyperlink 2 2" xfId="1675"/>
    <cellStyle name="Hyperlink 2 2 2" xfId="1676"/>
    <cellStyle name="Hyperlink 2 3" xfId="1677"/>
    <cellStyle name="Hyperlink 2 3 2" xfId="1678"/>
    <cellStyle name="Hyperlink 2 4" xfId="1679"/>
    <cellStyle name="Hyperlink 2 5" xfId="1680"/>
    <cellStyle name="Hyperlink 2 6" xfId="1681"/>
    <cellStyle name="Hyperlink 2 7" xfId="1682"/>
    <cellStyle name="Hyperlink 2 8" xfId="1683"/>
    <cellStyle name="Hyperlink 2 9" xfId="1684"/>
    <cellStyle name="Hyperlink 3" xfId="1685"/>
    <cellStyle name="Hyperlink 3 10" xfId="1686"/>
    <cellStyle name="Hyperlink 3 11" xfId="1687"/>
    <cellStyle name="Hyperlink 3 12" xfId="1688"/>
    <cellStyle name="Hyperlink 3 2" xfId="1689"/>
    <cellStyle name="Hyperlink 3 3" xfId="1690"/>
    <cellStyle name="Hyperlink 3 4" xfId="1691"/>
    <cellStyle name="Hyperlink 3 5" xfId="1692"/>
    <cellStyle name="Hyperlink 3 6" xfId="1693"/>
    <cellStyle name="Hyperlink 3 7" xfId="1694"/>
    <cellStyle name="Hyperlink 3 8" xfId="1695"/>
    <cellStyle name="Hyperlink 3 9" xfId="1696"/>
    <cellStyle name="Hyperlink 4" xfId="1697"/>
    <cellStyle name="Hyperlink 5" xfId="1698"/>
    <cellStyle name="Hyperlink 6" xfId="97"/>
    <cellStyle name="InLink_Acquis_CapitalCost " xfId="1699"/>
    <cellStyle name="Input (1dp#)_ Pies " xfId="1700"/>
    <cellStyle name="Input [yellow]" xfId="1701"/>
    <cellStyle name="Input 2" xfId="47"/>
    <cellStyle name="Input 2 10" xfId="1702"/>
    <cellStyle name="Input 2 10 2" xfId="5458"/>
    <cellStyle name="Input 2 10 3" xfId="5067"/>
    <cellStyle name="Input 2 11" xfId="4600"/>
    <cellStyle name="Input 2 11 2" xfId="5531"/>
    <cellStyle name="Input 2 11 3" xfId="5140"/>
    <cellStyle name="Input 2 12" xfId="4658"/>
    <cellStyle name="Input 2 12 2" xfId="5543"/>
    <cellStyle name="Input 2 12 3" xfId="5152"/>
    <cellStyle name="Input 2 13" xfId="4596"/>
    <cellStyle name="Input 2 13 2" xfId="5527"/>
    <cellStyle name="Input 2 13 3" xfId="5136"/>
    <cellStyle name="Input 2 14" xfId="4662"/>
    <cellStyle name="Input 2 14 2" xfId="5547"/>
    <cellStyle name="Input 2 14 3" xfId="5156"/>
    <cellStyle name="Input 2 15" xfId="4594"/>
    <cellStyle name="Input 2 15 2" xfId="5525"/>
    <cellStyle name="Input 2 15 3" xfId="5134"/>
    <cellStyle name="Input 2 16" xfId="4660"/>
    <cellStyle name="Input 2 16 2" xfId="5545"/>
    <cellStyle name="Input 2 16 3" xfId="5154"/>
    <cellStyle name="Input 2 17" xfId="4665"/>
    <cellStyle name="Input 2 17 2" xfId="5550"/>
    <cellStyle name="Input 2 17 3" xfId="5159"/>
    <cellStyle name="Input 2 18" xfId="4668"/>
    <cellStyle name="Input 2 18 2" xfId="5553"/>
    <cellStyle name="Input 2 18 3" xfId="5162"/>
    <cellStyle name="Input 2 19" xfId="4598"/>
    <cellStyle name="Input 2 19 2" xfId="5529"/>
    <cellStyle name="Input 2 19 3" xfId="5138"/>
    <cellStyle name="Input 2 2" xfId="65"/>
    <cellStyle name="Input 2 2 10" xfId="4664"/>
    <cellStyle name="Input 2 2 10 2" xfId="5549"/>
    <cellStyle name="Input 2 2 10 3" xfId="5158"/>
    <cellStyle name="Input 2 2 11" xfId="4667"/>
    <cellStyle name="Input 2 2 11 2" xfId="5552"/>
    <cellStyle name="Input 2 2 11 3" xfId="5161"/>
    <cellStyle name="Input 2 2 12" xfId="4599"/>
    <cellStyle name="Input 2 2 12 2" xfId="5530"/>
    <cellStyle name="Input 2 2 12 3" xfId="5139"/>
    <cellStyle name="Input 2 2 13" xfId="4670"/>
    <cellStyle name="Input 2 2 13 2" xfId="5555"/>
    <cellStyle name="Input 2 2 13 3" xfId="5164"/>
    <cellStyle name="Input 2 2 14" xfId="4672"/>
    <cellStyle name="Input 2 2 14 2" xfId="5557"/>
    <cellStyle name="Input 2 2 14 3" xfId="5166"/>
    <cellStyle name="Input 2 2 15" xfId="4674"/>
    <cellStyle name="Input 2 2 15 2" xfId="5559"/>
    <cellStyle name="Input 2 2 15 3" xfId="5168"/>
    <cellStyle name="Input 2 2 16" xfId="4853"/>
    <cellStyle name="Input 2 2 16 2" xfId="5696"/>
    <cellStyle name="Input 2 2 16 3" xfId="5305"/>
    <cellStyle name="Input 2 2 17" xfId="4844"/>
    <cellStyle name="Input 2 2 17 2" xfId="5693"/>
    <cellStyle name="Input 2 2 17 3" xfId="5302"/>
    <cellStyle name="Input 2 2 18" xfId="4894"/>
    <cellStyle name="Input 2 2 18 2" xfId="5333"/>
    <cellStyle name="Input 2 2 19" xfId="4884"/>
    <cellStyle name="Input 2 2 19 2" xfId="5325"/>
    <cellStyle name="Input 2 2 2" xfId="85"/>
    <cellStyle name="Input 2 2 2 2" xfId="1704"/>
    <cellStyle name="Input 2 2 2 3" xfId="5050"/>
    <cellStyle name="Input 2 2 20" xfId="4910"/>
    <cellStyle name="Input 2 2 3" xfId="1703"/>
    <cellStyle name="Input 2 2 3 2" xfId="5459"/>
    <cellStyle name="Input 2 2 3 3" xfId="5068"/>
    <cellStyle name="Input 2 2 4" xfId="4601"/>
    <cellStyle name="Input 2 2 4 2" xfId="5532"/>
    <cellStyle name="Input 2 2 4 3" xfId="5141"/>
    <cellStyle name="Input 2 2 5" xfId="4657"/>
    <cellStyle name="Input 2 2 5 2" xfId="5542"/>
    <cellStyle name="Input 2 2 5 3" xfId="5151"/>
    <cellStyle name="Input 2 2 6" xfId="4597"/>
    <cellStyle name="Input 2 2 6 2" xfId="5528"/>
    <cellStyle name="Input 2 2 6 3" xfId="5137"/>
    <cellStyle name="Input 2 2 7" xfId="4661"/>
    <cellStyle name="Input 2 2 7 2" xfId="5546"/>
    <cellStyle name="Input 2 2 7 3" xfId="5155"/>
    <cellStyle name="Input 2 2 8" xfId="4595"/>
    <cellStyle name="Input 2 2 8 2" xfId="5526"/>
    <cellStyle name="Input 2 2 8 3" xfId="5135"/>
    <cellStyle name="Input 2 2 9" xfId="4659"/>
    <cellStyle name="Input 2 2 9 2" xfId="5544"/>
    <cellStyle name="Input 2 2 9 3" xfId="5153"/>
    <cellStyle name="Input 2 20" xfId="4671"/>
    <cellStyle name="Input 2 20 2" xfId="5556"/>
    <cellStyle name="Input 2 20 3" xfId="5165"/>
    <cellStyle name="Input 2 21" xfId="4673"/>
    <cellStyle name="Input 2 21 2" xfId="5558"/>
    <cellStyle name="Input 2 21 3" xfId="5167"/>
    <cellStyle name="Input 2 22" xfId="4675"/>
    <cellStyle name="Input 2 22 2" xfId="5560"/>
    <cellStyle name="Input 2 22 3" xfId="5169"/>
    <cellStyle name="Input 2 23" xfId="4854"/>
    <cellStyle name="Input 2 23 2" xfId="5697"/>
    <cellStyle name="Input 2 23 3" xfId="5306"/>
    <cellStyle name="Input 2 24" xfId="4843"/>
    <cellStyle name="Input 2 24 2" xfId="5692"/>
    <cellStyle name="Input 2 24 3" xfId="5301"/>
    <cellStyle name="Input 2 25" xfId="4897"/>
    <cellStyle name="Input 2 25 2" xfId="5335"/>
    <cellStyle name="Input 2 26" xfId="4885"/>
    <cellStyle name="Input 2 26 2" xfId="5326"/>
    <cellStyle name="Input 2 27" xfId="4909"/>
    <cellStyle name="Input 2 3" xfId="79"/>
    <cellStyle name="Input 2 3 2" xfId="1705"/>
    <cellStyle name="Input 2 3 3" xfId="5044"/>
    <cellStyle name="Input 2 4" xfId="1706"/>
    <cellStyle name="Input 2 5" xfId="1707"/>
    <cellStyle name="Input 2 6" xfId="1708"/>
    <cellStyle name="Input 2 7" xfId="1709"/>
    <cellStyle name="Input 2 8" xfId="1710"/>
    <cellStyle name="Input 2 9" xfId="1711"/>
    <cellStyle name="Input 3" xfId="1712"/>
    <cellStyle name="InputBlueFont" xfId="1713"/>
    <cellStyle name="InputGen" xfId="1714"/>
    <cellStyle name="InputKeepColour" xfId="1715"/>
    <cellStyle name="InputKeepPale" xfId="1716"/>
    <cellStyle name="InputVariColour" xfId="1717"/>
    <cellStyle name="Integer" xfId="1718"/>
    <cellStyle name="Invisible" xfId="1719"/>
    <cellStyle name="Item" xfId="1720"/>
    <cellStyle name="Items_Obligatory" xfId="1721"/>
    <cellStyle name="ItemTypeClass" xfId="1722"/>
    <cellStyle name="ItemTypeClass 10" xfId="4605"/>
    <cellStyle name="ItemTypeClass 10 2" xfId="5536"/>
    <cellStyle name="ItemTypeClass 10 3" xfId="5145"/>
    <cellStyle name="ItemTypeClass 11" xfId="4663"/>
    <cellStyle name="ItemTypeClass 11 2" xfId="5548"/>
    <cellStyle name="ItemTypeClass 11 3" xfId="5157"/>
    <cellStyle name="ItemTypeClass 12" xfId="4666"/>
    <cellStyle name="ItemTypeClass 12 2" xfId="5551"/>
    <cellStyle name="ItemTypeClass 12 3" xfId="5160"/>
    <cellStyle name="ItemTypeClass 13" xfId="4669"/>
    <cellStyle name="ItemTypeClass 13 2" xfId="5554"/>
    <cellStyle name="ItemTypeClass 13 3" xfId="5163"/>
    <cellStyle name="ItemTypeClass 14" xfId="4852"/>
    <cellStyle name="ItemTypeClass 14 2" xfId="5695"/>
    <cellStyle name="ItemTypeClass 14 3" xfId="5304"/>
    <cellStyle name="ItemTypeClass 15" xfId="4845"/>
    <cellStyle name="ItemTypeClass 15 2" xfId="5694"/>
    <cellStyle name="ItemTypeClass 15 3" xfId="5303"/>
    <cellStyle name="ItemTypeClass 16" xfId="4915"/>
    <cellStyle name="ItemTypeClass 16 2" xfId="5345"/>
    <cellStyle name="ItemTypeClass 17" xfId="4883"/>
    <cellStyle name="ItemTypeClass 17 2" xfId="5324"/>
    <cellStyle name="ItemTypeClass 18" xfId="4880"/>
    <cellStyle name="ItemTypeClass 2" xfId="4604"/>
    <cellStyle name="ItemTypeClass 2 2" xfId="5535"/>
    <cellStyle name="ItemTypeClass 2 3" xfId="5144"/>
    <cellStyle name="ItemTypeClass 3" xfId="4653"/>
    <cellStyle name="ItemTypeClass 3 2" xfId="5538"/>
    <cellStyle name="ItemTypeClass 3 3" xfId="5147"/>
    <cellStyle name="ItemTypeClass 4" xfId="4603"/>
    <cellStyle name="ItemTypeClass 4 2" xfId="5534"/>
    <cellStyle name="ItemTypeClass 4 3" xfId="5143"/>
    <cellStyle name="ItemTypeClass 5" xfId="4654"/>
    <cellStyle name="ItemTypeClass 5 2" xfId="5539"/>
    <cellStyle name="ItemTypeClass 5 3" xfId="5148"/>
    <cellStyle name="ItemTypeClass 6" xfId="4602"/>
    <cellStyle name="ItemTypeClass 6 2" xfId="5533"/>
    <cellStyle name="ItemTypeClass 6 3" xfId="5142"/>
    <cellStyle name="ItemTypeClass 7" xfId="4652"/>
    <cellStyle name="ItemTypeClass 7 2" xfId="5537"/>
    <cellStyle name="ItemTypeClass 7 3" xfId="5146"/>
    <cellStyle name="ItemTypeClass 8" xfId="4655"/>
    <cellStyle name="ItemTypeClass 8 2" xfId="5540"/>
    <cellStyle name="ItemTypeClass 8 3" xfId="5149"/>
    <cellStyle name="ItemTypeClass 9" xfId="4656"/>
    <cellStyle name="ItemTypeClass 9 2" xfId="5541"/>
    <cellStyle name="ItemTypeClass 9 3" xfId="5150"/>
    <cellStyle name="KP_Normal" xfId="1723"/>
    <cellStyle name="Lien hypertexte visité_index" xfId="1724"/>
    <cellStyle name="Lien hypertexte_index" xfId="1725"/>
    <cellStyle name="ligne_detail" xfId="1726"/>
    <cellStyle name="Line" xfId="1727"/>
    <cellStyle name="Link Currency (0)" xfId="1728"/>
    <cellStyle name="Link Currency (2)" xfId="1729"/>
    <cellStyle name="Link Units (0)" xfId="1730"/>
    <cellStyle name="Link Units (1)" xfId="1731"/>
    <cellStyle name="Link Units (2)" xfId="1732"/>
    <cellStyle name="Linked Cell 2" xfId="48"/>
    <cellStyle name="Linked Cell 2 2" xfId="1733"/>
    <cellStyle name="Linked Cell 2 3" xfId="1734"/>
    <cellStyle name="Linked Cell 2 4" xfId="1735"/>
    <cellStyle name="Linked Cell 2 5" xfId="1736"/>
    <cellStyle name="Linked Cell 2 6" xfId="1737"/>
    <cellStyle name="Linked Cell 2 7" xfId="1738"/>
    <cellStyle name="Linked Cell 2 8" xfId="1739"/>
    <cellStyle name="Linked Cell 2 9" xfId="1740"/>
    <cellStyle name="m/d/yy" xfId="1741"/>
    <cellStyle name="m1" xfId="1742"/>
    <cellStyle name="Major item" xfId="1743"/>
    <cellStyle name="Margin" xfId="1744"/>
    <cellStyle name="Migliaia (0)_Sheet1" xfId="1745"/>
    <cellStyle name="Migliaia_piv_polio" xfId="1746"/>
    <cellStyle name="Millares [0]_Asset Mgmt " xfId="1747"/>
    <cellStyle name="Millares_2AV_M_M " xfId="1748"/>
    <cellStyle name="Milliers [0]_CANADA1" xfId="1749"/>
    <cellStyle name="Milliers 2" xfId="1750"/>
    <cellStyle name="Milliers_CANADA1" xfId="1751"/>
    <cellStyle name="mm/dd/yy" xfId="1752"/>
    <cellStyle name="mod1" xfId="1753"/>
    <cellStyle name="modelo1" xfId="1754"/>
    <cellStyle name="Moneda [0]_2AV_M_M " xfId="1755"/>
    <cellStyle name="Moneda_2AV_M_M " xfId="1756"/>
    <cellStyle name="Monétaire [0]_CANADA1" xfId="1757"/>
    <cellStyle name="Monétaire 2" xfId="1758"/>
    <cellStyle name="Monétaire_CANADA1" xfId="1759"/>
    <cellStyle name="Monetario" xfId="1760"/>
    <cellStyle name="MonthYears" xfId="1761"/>
    <cellStyle name="Multiple" xfId="1762"/>
    <cellStyle name="Multiple (no x)" xfId="1763"/>
    <cellStyle name="Multiple (x)" xfId="1764"/>
    <cellStyle name="Multiple [0]" xfId="1765"/>
    <cellStyle name="Multiple [1]" xfId="1766"/>
    <cellStyle name="Multiple [2]" xfId="1767"/>
    <cellStyle name="Multiple [3]" xfId="1768"/>
    <cellStyle name="Multiple_1030171N" xfId="1769"/>
    <cellStyle name="neg0.0_CapitalCost " xfId="1770"/>
    <cellStyle name="Neutral 2" xfId="49"/>
    <cellStyle name="Neutral 2 2" xfId="1772"/>
    <cellStyle name="Neutral 2 3" xfId="1773"/>
    <cellStyle name="Neutral 2 4" xfId="1774"/>
    <cellStyle name="Neutral 2 5" xfId="1775"/>
    <cellStyle name="Neutral 2 6" xfId="1776"/>
    <cellStyle name="Neutral 2 7" xfId="1777"/>
    <cellStyle name="Neutral 2 8" xfId="1778"/>
    <cellStyle name="Neutral 2 9" xfId="1779"/>
    <cellStyle name="New" xfId="1780"/>
    <cellStyle name="Nil" xfId="1781"/>
    <cellStyle name="no dec" xfId="1782"/>
    <cellStyle name="No-definido" xfId="1783"/>
    <cellStyle name="Non_Input_Cell_Figures" xfId="1784"/>
    <cellStyle name="NonPrintingArea" xfId="1785"/>
    <cellStyle name="NORAYAS" xfId="1786"/>
    <cellStyle name="Normal" xfId="0" builtinId="0"/>
    <cellStyle name="Normal--" xfId="1787"/>
    <cellStyle name="Normal - Style1" xfId="1788"/>
    <cellStyle name="Normal [0]" xfId="1789"/>
    <cellStyle name="Normal [1]" xfId="1790"/>
    <cellStyle name="Normal [3]" xfId="1791"/>
    <cellStyle name="Normal [3] 2" xfId="1792"/>
    <cellStyle name="Normal [3] 3" xfId="1793"/>
    <cellStyle name="Normal 10" xfId="1794"/>
    <cellStyle name="Normal 10 2" xfId="1795"/>
    <cellStyle name="Normal 10 3" xfId="1796"/>
    <cellStyle name="Normal 10 4" xfId="1797"/>
    <cellStyle name="Normal 10 5" xfId="1798"/>
    <cellStyle name="Normal 10 6" xfId="1799"/>
    <cellStyle name="Normal 10 7" xfId="1800"/>
    <cellStyle name="Normal 11" xfId="1801"/>
    <cellStyle name="Normal 11 2" xfId="1802"/>
    <cellStyle name="Normal 11 2 2" xfId="1803"/>
    <cellStyle name="Normal 11 3" xfId="1804"/>
    <cellStyle name="Normal 11 4" xfId="1805"/>
    <cellStyle name="Normal 11 5" xfId="1806"/>
    <cellStyle name="Normal 11 6" xfId="1807"/>
    <cellStyle name="Normal 11 7" xfId="1808"/>
    <cellStyle name="Normal 12" xfId="1809"/>
    <cellStyle name="Normal 12 2" xfId="1810"/>
    <cellStyle name="Normal 12 3" xfId="1811"/>
    <cellStyle name="Normal 12 4" xfId="1812"/>
    <cellStyle name="Normal 12 5" xfId="1813"/>
    <cellStyle name="Normal 13" xfId="1814"/>
    <cellStyle name="Normal 13 2" xfId="1815"/>
    <cellStyle name="Normal 13 3" xfId="1816"/>
    <cellStyle name="Normal 14" xfId="1817"/>
    <cellStyle name="Normal 14 2" xfId="1818"/>
    <cellStyle name="Normal 14 3" xfId="1819"/>
    <cellStyle name="Normal 15" xfId="1820"/>
    <cellStyle name="Normal 15 2" xfId="1821"/>
    <cellStyle name="Normal 15 2 2" xfId="1822"/>
    <cellStyle name="Normal 15 3" xfId="1823"/>
    <cellStyle name="Normal 15 4" xfId="1824"/>
    <cellStyle name="Normal 16" xfId="1825"/>
    <cellStyle name="Normal 16 2" xfId="1826"/>
    <cellStyle name="Normal 16 3" xfId="1827"/>
    <cellStyle name="Normal 17" xfId="1828"/>
    <cellStyle name="Normal 18" xfId="1829"/>
    <cellStyle name="Normal 18 2" xfId="1830"/>
    <cellStyle name="Normal 19" xfId="1831"/>
    <cellStyle name="Normal 2" xfId="5"/>
    <cellStyle name="Normal-- 2" xfId="1833"/>
    <cellStyle name="Normal 2 10" xfId="1834"/>
    <cellStyle name="Normal 2 10 2" xfId="1835"/>
    <cellStyle name="Normal 2 11" xfId="1836"/>
    <cellStyle name="Normal 2 11 2" xfId="1837"/>
    <cellStyle name="Normal 2 12" xfId="1838"/>
    <cellStyle name="Normal 2 12 2" xfId="1839"/>
    <cellStyle name="Normal 2 13" xfId="1840"/>
    <cellStyle name="Normal 2 13 2" xfId="1841"/>
    <cellStyle name="Normal 2 14" xfId="1842"/>
    <cellStyle name="Normal 2 14 2" xfId="1843"/>
    <cellStyle name="Normal 2 15" xfId="1844"/>
    <cellStyle name="Normal 2 15 2" xfId="1845"/>
    <cellStyle name="Normal 2 16" xfId="1846"/>
    <cellStyle name="Normal 2 16 2" xfId="1847"/>
    <cellStyle name="Normal 2 17" xfId="1848"/>
    <cellStyle name="Normal 2 17 2" xfId="1849"/>
    <cellStyle name="Normal 2 18" xfId="1850"/>
    <cellStyle name="Normal 2 18 2" xfId="1851"/>
    <cellStyle name="Normal 2 19" xfId="1852"/>
    <cellStyle name="Normal 2 19 2" xfId="1853"/>
    <cellStyle name="Normal 2 2" xfId="6"/>
    <cellStyle name="Normal 2 2 2" xfId="51"/>
    <cellStyle name="Normal 2 2 2 2" xfId="1856"/>
    <cellStyle name="Normal 2 2 2 2 2" xfId="1857"/>
    <cellStyle name="Normal 2 2 2 3" xfId="1858"/>
    <cellStyle name="Normal 2 2 2 4" xfId="1859"/>
    <cellStyle name="Normal 2 2 2 5" xfId="1860"/>
    <cellStyle name="Normal 2 2 2 6" xfId="1861"/>
    <cellStyle name="Normal 2 2 2 7" xfId="1855"/>
    <cellStyle name="Normal 2 2 3" xfId="1862"/>
    <cellStyle name="Normal 2 2 4" xfId="1863"/>
    <cellStyle name="Normal 2 2 4 2" xfId="1864"/>
    <cellStyle name="Normal 2 2 4 3" xfId="1865"/>
    <cellStyle name="Normal 2 2 5" xfId="1866"/>
    <cellStyle name="Normal 2 2 6" xfId="1867"/>
    <cellStyle name="Normal 2 20" xfId="1868"/>
    <cellStyle name="Normal 2 20 2" xfId="1869"/>
    <cellStyle name="Normal 2 21" xfId="1870"/>
    <cellStyle name="Normal 2 21 2" xfId="1871"/>
    <cellStyle name="Normal 2 22" xfId="1872"/>
    <cellStyle name="Normal 2 22 2" xfId="1873"/>
    <cellStyle name="Normal 2 23" xfId="1874"/>
    <cellStyle name="Normal 2 23 2" xfId="1875"/>
    <cellStyle name="Normal 2 24" xfId="1876"/>
    <cellStyle name="Normal 2 24 2" xfId="1877"/>
    <cellStyle name="Normal 2 24 2 2" xfId="1878"/>
    <cellStyle name="Normal 2 24 3" xfId="1879"/>
    <cellStyle name="Normal 2 24 4" xfId="1880"/>
    <cellStyle name="Normal 2 25" xfId="1881"/>
    <cellStyle name="Normal 2 25 2" xfId="1882"/>
    <cellStyle name="Normal 2 26" xfId="1883"/>
    <cellStyle name="Normal 2 26 2" xfId="1884"/>
    <cellStyle name="Normal 2 27" xfId="1885"/>
    <cellStyle name="Normal 2 27 2" xfId="1886"/>
    <cellStyle name="Normal 2 28" xfId="1887"/>
    <cellStyle name="Normal 2 28 2" xfId="1888"/>
    <cellStyle name="Normal 2 29" xfId="1889"/>
    <cellStyle name="Normal 2 29 2" xfId="1890"/>
    <cellStyle name="Normal 2 3" xfId="50"/>
    <cellStyle name="Normal 2 3 2" xfId="1892"/>
    <cellStyle name="Normal 2 3 3" xfId="1893"/>
    <cellStyle name="Normal 2 3 4" xfId="1891"/>
    <cellStyle name="Normal 2 30" xfId="1894"/>
    <cellStyle name="Normal 2 30 2" xfId="1895"/>
    <cellStyle name="Normal 2 31" xfId="1896"/>
    <cellStyle name="Normal 2 31 2" xfId="1897"/>
    <cellStyle name="Normal 2 32" xfId="1898"/>
    <cellStyle name="Normal 2 33" xfId="1899"/>
    <cellStyle name="Normal 2 34" xfId="1900"/>
    <cellStyle name="Normal 2 35" xfId="1901"/>
    <cellStyle name="Normal 2 36" xfId="1902"/>
    <cellStyle name="Normal 2 37" xfId="1903"/>
    <cellStyle name="Normal 2 38" xfId="1904"/>
    <cellStyle name="Normal 2 39" xfId="1905"/>
    <cellStyle name="Normal 2 4" xfId="1906"/>
    <cellStyle name="Normal 2 4 2" xfId="1907"/>
    <cellStyle name="Normal 2 4 3" xfId="1908"/>
    <cellStyle name="Normal 2 4 4" xfId="1909"/>
    <cellStyle name="Normal 2 40" xfId="1910"/>
    <cellStyle name="Normal 2 41" xfId="1911"/>
    <cellStyle name="Normal 2 42" xfId="1912"/>
    <cellStyle name="Normal 2 43" xfId="1913"/>
    <cellStyle name="Normal 2 44" xfId="1914"/>
    <cellStyle name="Normal 2 45" xfId="1915"/>
    <cellStyle name="Normal 2 46" xfId="1916"/>
    <cellStyle name="Normal 2 47" xfId="1917"/>
    <cellStyle name="Normal 2 48" xfId="1832"/>
    <cellStyle name="Normal 2 49" xfId="4614"/>
    <cellStyle name="Normal 2 5" xfId="1918"/>
    <cellStyle name="Normal 2 5 2" xfId="1919"/>
    <cellStyle name="Normal 2 5 3" xfId="1920"/>
    <cellStyle name="Normal 2 50" xfId="4642"/>
    <cellStyle name="Normal 2 51" xfId="4608"/>
    <cellStyle name="Normal 2 52" xfId="4643"/>
    <cellStyle name="Normal 2 53" xfId="4612"/>
    <cellStyle name="Normal 2 54" xfId="4644"/>
    <cellStyle name="Normal 2 55" xfId="4611"/>
    <cellStyle name="Normal 2 56" xfId="4646"/>
    <cellStyle name="Normal 2 57" xfId="4610"/>
    <cellStyle name="Normal 2 58" xfId="4641"/>
    <cellStyle name="Normal 2 59" xfId="4606"/>
    <cellStyle name="Normal 2 6" xfId="1921"/>
    <cellStyle name="Normal 2 6 2" xfId="1922"/>
    <cellStyle name="Normal 2 60" xfId="4645"/>
    <cellStyle name="Normal 2 61" xfId="4609"/>
    <cellStyle name="Normal 2 62" xfId="4647"/>
    <cellStyle name="Normal 2 63" xfId="4615"/>
    <cellStyle name="Normal 2 64" xfId="4648"/>
    <cellStyle name="Normal 2 65" xfId="4607"/>
    <cellStyle name="Normal 2 66" xfId="4649"/>
    <cellStyle name="Normal 2 67" xfId="4613"/>
    <cellStyle name="Normal 2 68" xfId="4650"/>
    <cellStyle name="Normal 2 69" xfId="4616"/>
    <cellStyle name="Normal 2 7" xfId="1923"/>
    <cellStyle name="Normal 2 7 2" xfId="1924"/>
    <cellStyle name="Normal 2 70" xfId="4651"/>
    <cellStyle name="Normal 2 71" xfId="4617"/>
    <cellStyle name="Normal 2 72" xfId="4846"/>
    <cellStyle name="Normal 2 73" xfId="4851"/>
    <cellStyle name="Normal 2 74" xfId="4847"/>
    <cellStyle name="Normal 2 75" xfId="4914"/>
    <cellStyle name="Normal 2 76" xfId="4911"/>
    <cellStyle name="Normal 2 77" xfId="4892"/>
    <cellStyle name="Normal 2 78" xfId="4878"/>
    <cellStyle name="Normal 2 8" xfId="1925"/>
    <cellStyle name="Normal 2 8 2" xfId="1926"/>
    <cellStyle name="Normal 2 9" xfId="1927"/>
    <cellStyle name="Normal 2 9 2" xfId="1928"/>
    <cellStyle name="Normal 20" xfId="1929"/>
    <cellStyle name="Normal 21" xfId="1930"/>
    <cellStyle name="Normal 22" xfId="1931"/>
    <cellStyle name="Normal 23" xfId="1932"/>
    <cellStyle name="Normal 24" xfId="1933"/>
    <cellStyle name="Normal 25" xfId="1934"/>
    <cellStyle name="Normal 25 10" xfId="1935"/>
    <cellStyle name="Normal 25 100" xfId="1936"/>
    <cellStyle name="Normal 25 101" xfId="1937"/>
    <cellStyle name="Normal 25 102" xfId="1938"/>
    <cellStyle name="Normal 25 103" xfId="1939"/>
    <cellStyle name="Normal 25 104" xfId="1940"/>
    <cellStyle name="Normal 25 105" xfId="1941"/>
    <cellStyle name="Normal 25 106" xfId="1942"/>
    <cellStyle name="Normal 25 107" xfId="1943"/>
    <cellStyle name="Normal 25 108" xfId="1944"/>
    <cellStyle name="Normal 25 109" xfId="1945"/>
    <cellStyle name="Normal 25 11" xfId="1946"/>
    <cellStyle name="Normal 25 12" xfId="1947"/>
    <cellStyle name="Normal 25 13" xfId="1948"/>
    <cellStyle name="Normal 25 14" xfId="1949"/>
    <cellStyle name="Normal 25 15" xfId="1950"/>
    <cellStyle name="Normal 25 16" xfId="1951"/>
    <cellStyle name="Normal 25 17" xfId="1952"/>
    <cellStyle name="Normal 25 18" xfId="1953"/>
    <cellStyle name="Normal 25 19" xfId="1954"/>
    <cellStyle name="Normal 25 2" xfId="1955"/>
    <cellStyle name="Normal 25 20" xfId="1956"/>
    <cellStyle name="Normal 25 21" xfId="1957"/>
    <cellStyle name="Normal 25 22" xfId="1958"/>
    <cellStyle name="Normal 25 23" xfId="1959"/>
    <cellStyle name="Normal 25 24" xfId="1960"/>
    <cellStyle name="Normal 25 25" xfId="1961"/>
    <cellStyle name="Normal 25 26" xfId="1962"/>
    <cellStyle name="Normal 25 27" xfId="1963"/>
    <cellStyle name="Normal 25 28" xfId="1964"/>
    <cellStyle name="Normal 25 29" xfId="1965"/>
    <cellStyle name="Normal 25 3" xfId="1966"/>
    <cellStyle name="Normal 25 30" xfId="1967"/>
    <cellStyle name="Normal 25 31" xfId="1968"/>
    <cellStyle name="Normal 25 32" xfId="1969"/>
    <cellStyle name="Normal 25 33" xfId="1970"/>
    <cellStyle name="Normal 25 34" xfId="1971"/>
    <cellStyle name="Normal 25 35" xfId="1972"/>
    <cellStyle name="Normal 25 36" xfId="1973"/>
    <cellStyle name="Normal 25 37" xfId="1974"/>
    <cellStyle name="Normal 25 38" xfId="1975"/>
    <cellStyle name="Normal 25 39" xfId="1976"/>
    <cellStyle name="Normal 25 4" xfId="1977"/>
    <cellStyle name="Normal 25 40" xfId="1978"/>
    <cellStyle name="Normal 25 41" xfId="1979"/>
    <cellStyle name="Normal 25 42" xfId="1980"/>
    <cellStyle name="Normal 25 43" xfId="1981"/>
    <cellStyle name="Normal 25 44" xfId="1982"/>
    <cellStyle name="Normal 25 45" xfId="1983"/>
    <cellStyle name="Normal 25 46" xfId="1984"/>
    <cellStyle name="Normal 25 47" xfId="1985"/>
    <cellStyle name="Normal 25 48" xfId="1986"/>
    <cellStyle name="Normal 25 49" xfId="1987"/>
    <cellStyle name="Normal 25 5" xfId="1988"/>
    <cellStyle name="Normal 25 50" xfId="1989"/>
    <cellStyle name="Normal 25 51" xfId="1990"/>
    <cellStyle name="Normal 25 52" xfId="1991"/>
    <cellStyle name="Normal 25 53" xfId="1992"/>
    <cellStyle name="Normal 25 54" xfId="1993"/>
    <cellStyle name="Normal 25 55" xfId="1994"/>
    <cellStyle name="Normal 25 56" xfId="1995"/>
    <cellStyle name="Normal 25 57" xfId="1996"/>
    <cellStyle name="Normal 25 58" xfId="1997"/>
    <cellStyle name="Normal 25 59" xfId="1998"/>
    <cellStyle name="Normal 25 6" xfId="1999"/>
    <cellStyle name="Normal 25 60" xfId="2000"/>
    <cellStyle name="Normal 25 61" xfId="2001"/>
    <cellStyle name="Normal 25 62" xfId="2002"/>
    <cellStyle name="Normal 25 63" xfId="2003"/>
    <cellStyle name="Normal 25 64" xfId="2004"/>
    <cellStyle name="Normal 25 65" xfId="2005"/>
    <cellStyle name="Normal 25 66" xfId="2006"/>
    <cellStyle name="Normal 25 67" xfId="2007"/>
    <cellStyle name="Normal 25 68" xfId="2008"/>
    <cellStyle name="Normal 25 69" xfId="2009"/>
    <cellStyle name="Normal 25 7" xfId="2010"/>
    <cellStyle name="Normal 25 70" xfId="2011"/>
    <cellStyle name="Normal 25 71" xfId="2012"/>
    <cellStyle name="Normal 25 72" xfId="2013"/>
    <cellStyle name="Normal 25 73" xfId="2014"/>
    <cellStyle name="Normal 25 74" xfId="2015"/>
    <cellStyle name="Normal 25 75" xfId="2016"/>
    <cellStyle name="Normal 25 76" xfId="2017"/>
    <cellStyle name="Normal 25 77" xfId="2018"/>
    <cellStyle name="Normal 25 78" xfId="2019"/>
    <cellStyle name="Normal 25 79" xfId="2020"/>
    <cellStyle name="Normal 25 8" xfId="2021"/>
    <cellStyle name="Normal 25 80" xfId="2022"/>
    <cellStyle name="Normal 25 81" xfId="2023"/>
    <cellStyle name="Normal 25 82" xfId="2024"/>
    <cellStyle name="Normal 25 83" xfId="2025"/>
    <cellStyle name="Normal 25 84" xfId="2026"/>
    <cellStyle name="Normal 25 85" xfId="2027"/>
    <cellStyle name="Normal 25 86" xfId="2028"/>
    <cellStyle name="Normal 25 87" xfId="2029"/>
    <cellStyle name="Normal 25 88" xfId="2030"/>
    <cellStyle name="Normal 25 89" xfId="2031"/>
    <cellStyle name="Normal 25 9" xfId="2032"/>
    <cellStyle name="Normal 25 90" xfId="2033"/>
    <cellStyle name="Normal 25 91" xfId="2034"/>
    <cellStyle name="Normal 25 92" xfId="2035"/>
    <cellStyle name="Normal 25 93" xfId="2036"/>
    <cellStyle name="Normal 25 94" xfId="2037"/>
    <cellStyle name="Normal 25 95" xfId="2038"/>
    <cellStyle name="Normal 25 96" xfId="2039"/>
    <cellStyle name="Normal 25 97" xfId="2040"/>
    <cellStyle name="Normal 25 98" xfId="2041"/>
    <cellStyle name="Normal 25 99" xfId="2042"/>
    <cellStyle name="Normal 26" xfId="2043"/>
    <cellStyle name="Normal 26 10" xfId="2044"/>
    <cellStyle name="Normal 26 100" xfId="2045"/>
    <cellStyle name="Normal 26 101" xfId="2046"/>
    <cellStyle name="Normal 26 102" xfId="2047"/>
    <cellStyle name="Normal 26 103" xfId="2048"/>
    <cellStyle name="Normal 26 104" xfId="2049"/>
    <cellStyle name="Normal 26 105" xfId="2050"/>
    <cellStyle name="Normal 26 106" xfId="2051"/>
    <cellStyle name="Normal 26 107" xfId="2052"/>
    <cellStyle name="Normal 26 108" xfId="2053"/>
    <cellStyle name="Normal 26 109" xfId="2054"/>
    <cellStyle name="Normal 26 11" xfId="2055"/>
    <cellStyle name="Normal 26 12" xfId="2056"/>
    <cellStyle name="Normal 26 13" xfId="2057"/>
    <cellStyle name="Normal 26 14" xfId="2058"/>
    <cellStyle name="Normal 26 15" xfId="2059"/>
    <cellStyle name="Normal 26 16" xfId="2060"/>
    <cellStyle name="Normal 26 17" xfId="2061"/>
    <cellStyle name="Normal 26 18" xfId="2062"/>
    <cellStyle name="Normal 26 19" xfId="2063"/>
    <cellStyle name="Normal 26 2" xfId="2064"/>
    <cellStyle name="Normal 26 20" xfId="2065"/>
    <cellStyle name="Normal 26 21" xfId="2066"/>
    <cellStyle name="Normal 26 22" xfId="2067"/>
    <cellStyle name="Normal 26 23" xfId="2068"/>
    <cellStyle name="Normal 26 24" xfId="2069"/>
    <cellStyle name="Normal 26 25" xfId="2070"/>
    <cellStyle name="Normal 26 26" xfId="2071"/>
    <cellStyle name="Normal 26 27" xfId="2072"/>
    <cellStyle name="Normal 26 28" xfId="2073"/>
    <cellStyle name="Normal 26 29" xfId="2074"/>
    <cellStyle name="Normal 26 3" xfId="2075"/>
    <cellStyle name="Normal 26 30" xfId="2076"/>
    <cellStyle name="Normal 26 31" xfId="2077"/>
    <cellStyle name="Normal 26 32" xfId="2078"/>
    <cellStyle name="Normal 26 33" xfId="2079"/>
    <cellStyle name="Normal 26 34" xfId="2080"/>
    <cellStyle name="Normal 26 35" xfId="2081"/>
    <cellStyle name="Normal 26 36" xfId="2082"/>
    <cellStyle name="Normal 26 37" xfId="2083"/>
    <cellStyle name="Normal 26 38" xfId="2084"/>
    <cellStyle name="Normal 26 39" xfId="2085"/>
    <cellStyle name="Normal 26 4" xfId="2086"/>
    <cellStyle name="Normal 26 40" xfId="2087"/>
    <cellStyle name="Normal 26 41" xfId="2088"/>
    <cellStyle name="Normal 26 42" xfId="2089"/>
    <cellStyle name="Normal 26 43" xfId="2090"/>
    <cellStyle name="Normal 26 44" xfId="2091"/>
    <cellStyle name="Normal 26 45" xfId="2092"/>
    <cellStyle name="Normal 26 46" xfId="2093"/>
    <cellStyle name="Normal 26 47" xfId="2094"/>
    <cellStyle name="Normal 26 48" xfId="2095"/>
    <cellStyle name="Normal 26 49" xfId="2096"/>
    <cellStyle name="Normal 26 5" xfId="2097"/>
    <cellStyle name="Normal 26 50" xfId="2098"/>
    <cellStyle name="Normal 26 51" xfId="2099"/>
    <cellStyle name="Normal 26 52" xfId="2100"/>
    <cellStyle name="Normal 26 53" xfId="2101"/>
    <cellStyle name="Normal 26 54" xfId="2102"/>
    <cellStyle name="Normal 26 55" xfId="2103"/>
    <cellStyle name="Normal 26 56" xfId="2104"/>
    <cellStyle name="Normal 26 57" xfId="2105"/>
    <cellStyle name="Normal 26 58" xfId="2106"/>
    <cellStyle name="Normal 26 59" xfId="2107"/>
    <cellStyle name="Normal 26 6" xfId="2108"/>
    <cellStyle name="Normal 26 60" xfId="2109"/>
    <cellStyle name="Normal 26 61" xfId="2110"/>
    <cellStyle name="Normal 26 62" xfId="2111"/>
    <cellStyle name="Normal 26 63" xfId="2112"/>
    <cellStyle name="Normal 26 64" xfId="2113"/>
    <cellStyle name="Normal 26 65" xfId="2114"/>
    <cellStyle name="Normal 26 66" xfId="2115"/>
    <cellStyle name="Normal 26 67" xfId="2116"/>
    <cellStyle name="Normal 26 68" xfId="2117"/>
    <cellStyle name="Normal 26 69" xfId="2118"/>
    <cellStyle name="Normal 26 7" xfId="2119"/>
    <cellStyle name="Normal 26 70" xfId="2120"/>
    <cellStyle name="Normal 26 71" xfId="2121"/>
    <cellStyle name="Normal 26 72" xfId="2122"/>
    <cellStyle name="Normal 26 73" xfId="2123"/>
    <cellStyle name="Normal 26 74" xfId="2124"/>
    <cellStyle name="Normal 26 75" xfId="2125"/>
    <cellStyle name="Normal 26 76" xfId="2126"/>
    <cellStyle name="Normal 26 77" xfId="2127"/>
    <cellStyle name="Normal 26 78" xfId="2128"/>
    <cellStyle name="Normal 26 79" xfId="2129"/>
    <cellStyle name="Normal 26 8" xfId="2130"/>
    <cellStyle name="Normal 26 80" xfId="2131"/>
    <cellStyle name="Normal 26 81" xfId="2132"/>
    <cellStyle name="Normal 26 82" xfId="2133"/>
    <cellStyle name="Normal 26 83" xfId="2134"/>
    <cellStyle name="Normal 26 84" xfId="2135"/>
    <cellStyle name="Normal 26 85" xfId="2136"/>
    <cellStyle name="Normal 26 86" xfId="2137"/>
    <cellStyle name="Normal 26 87" xfId="2138"/>
    <cellStyle name="Normal 26 88" xfId="2139"/>
    <cellStyle name="Normal 26 89" xfId="2140"/>
    <cellStyle name="Normal 26 9" xfId="2141"/>
    <cellStyle name="Normal 26 90" xfId="2142"/>
    <cellStyle name="Normal 26 91" xfId="2143"/>
    <cellStyle name="Normal 26 92" xfId="2144"/>
    <cellStyle name="Normal 26 93" xfId="2145"/>
    <cellStyle name="Normal 26 94" xfId="2146"/>
    <cellStyle name="Normal 26 95" xfId="2147"/>
    <cellStyle name="Normal 26 96" xfId="2148"/>
    <cellStyle name="Normal 26 97" xfId="2149"/>
    <cellStyle name="Normal 26 98" xfId="2150"/>
    <cellStyle name="Normal 26 99" xfId="2151"/>
    <cellStyle name="Normal 27" xfId="2152"/>
    <cellStyle name="Normal 27 10" xfId="2153"/>
    <cellStyle name="Normal 27 100" xfId="2154"/>
    <cellStyle name="Normal 27 101" xfId="2155"/>
    <cellStyle name="Normal 27 102" xfId="2156"/>
    <cellStyle name="Normal 27 103" xfId="2157"/>
    <cellStyle name="Normal 27 104" xfId="2158"/>
    <cellStyle name="Normal 27 105" xfId="2159"/>
    <cellStyle name="Normal 27 106" xfId="2160"/>
    <cellStyle name="Normal 27 107" xfId="2161"/>
    <cellStyle name="Normal 27 108" xfId="2162"/>
    <cellStyle name="Normal 27 109" xfId="2163"/>
    <cellStyle name="Normal 27 11" xfId="2164"/>
    <cellStyle name="Normal 27 12" xfId="2165"/>
    <cellStyle name="Normal 27 13" xfId="2166"/>
    <cellStyle name="Normal 27 14" xfId="2167"/>
    <cellStyle name="Normal 27 15" xfId="2168"/>
    <cellStyle name="Normal 27 16" xfId="2169"/>
    <cellStyle name="Normal 27 17" xfId="2170"/>
    <cellStyle name="Normal 27 18" xfId="2171"/>
    <cellStyle name="Normal 27 19" xfId="2172"/>
    <cellStyle name="Normal 27 2" xfId="2173"/>
    <cellStyle name="Normal 27 20" xfId="2174"/>
    <cellStyle name="Normal 27 21" xfId="2175"/>
    <cellStyle name="Normal 27 22" xfId="2176"/>
    <cellStyle name="Normal 27 23" xfId="2177"/>
    <cellStyle name="Normal 27 24" xfId="2178"/>
    <cellStyle name="Normal 27 25" xfId="2179"/>
    <cellStyle name="Normal 27 26" xfId="2180"/>
    <cellStyle name="Normal 27 27" xfId="2181"/>
    <cellStyle name="Normal 27 28" xfId="2182"/>
    <cellStyle name="Normal 27 29" xfId="2183"/>
    <cellStyle name="Normal 27 3" xfId="2184"/>
    <cellStyle name="Normal 27 30" xfId="2185"/>
    <cellStyle name="Normal 27 31" xfId="2186"/>
    <cellStyle name="Normal 27 32" xfId="2187"/>
    <cellStyle name="Normal 27 33" xfId="2188"/>
    <cellStyle name="Normal 27 34" xfId="2189"/>
    <cellStyle name="Normal 27 35" xfId="2190"/>
    <cellStyle name="Normal 27 36" xfId="2191"/>
    <cellStyle name="Normal 27 37" xfId="2192"/>
    <cellStyle name="Normal 27 38" xfId="2193"/>
    <cellStyle name="Normal 27 39" xfId="2194"/>
    <cellStyle name="Normal 27 4" xfId="2195"/>
    <cellStyle name="Normal 27 40" xfId="2196"/>
    <cellStyle name="Normal 27 41" xfId="2197"/>
    <cellStyle name="Normal 27 42" xfId="2198"/>
    <cellStyle name="Normal 27 43" xfId="2199"/>
    <cellStyle name="Normal 27 44" xfId="2200"/>
    <cellStyle name="Normal 27 45" xfId="2201"/>
    <cellStyle name="Normal 27 46" xfId="2202"/>
    <cellStyle name="Normal 27 47" xfId="2203"/>
    <cellStyle name="Normal 27 48" xfId="2204"/>
    <cellStyle name="Normal 27 49" xfId="2205"/>
    <cellStyle name="Normal 27 5" xfId="2206"/>
    <cellStyle name="Normal 27 50" xfId="2207"/>
    <cellStyle name="Normal 27 51" xfId="2208"/>
    <cellStyle name="Normal 27 52" xfId="2209"/>
    <cellStyle name="Normal 27 53" xfId="2210"/>
    <cellStyle name="Normal 27 54" xfId="2211"/>
    <cellStyle name="Normal 27 55" xfId="2212"/>
    <cellStyle name="Normal 27 56" xfId="2213"/>
    <cellStyle name="Normal 27 57" xfId="2214"/>
    <cellStyle name="Normal 27 58" xfId="2215"/>
    <cellStyle name="Normal 27 59" xfId="2216"/>
    <cellStyle name="Normal 27 6" xfId="2217"/>
    <cellStyle name="Normal 27 60" xfId="2218"/>
    <cellStyle name="Normal 27 61" xfId="2219"/>
    <cellStyle name="Normal 27 62" xfId="2220"/>
    <cellStyle name="Normal 27 63" xfId="2221"/>
    <cellStyle name="Normal 27 64" xfId="2222"/>
    <cellStyle name="Normal 27 65" xfId="2223"/>
    <cellStyle name="Normal 27 66" xfId="2224"/>
    <cellStyle name="Normal 27 67" xfId="2225"/>
    <cellStyle name="Normal 27 68" xfId="2226"/>
    <cellStyle name="Normal 27 69" xfId="2227"/>
    <cellStyle name="Normal 27 7" xfId="2228"/>
    <cellStyle name="Normal 27 70" xfId="2229"/>
    <cellStyle name="Normal 27 71" xfId="2230"/>
    <cellStyle name="Normal 27 72" xfId="2231"/>
    <cellStyle name="Normal 27 73" xfId="2232"/>
    <cellStyle name="Normal 27 74" xfId="2233"/>
    <cellStyle name="Normal 27 75" xfId="2234"/>
    <cellStyle name="Normal 27 76" xfId="2235"/>
    <cellStyle name="Normal 27 77" xfId="2236"/>
    <cellStyle name="Normal 27 78" xfId="2237"/>
    <cellStyle name="Normal 27 79" xfId="2238"/>
    <cellStyle name="Normal 27 8" xfId="2239"/>
    <cellStyle name="Normal 27 80" xfId="2240"/>
    <cellStyle name="Normal 27 81" xfId="2241"/>
    <cellStyle name="Normal 27 82" xfId="2242"/>
    <cellStyle name="Normal 27 83" xfId="2243"/>
    <cellStyle name="Normal 27 84" xfId="2244"/>
    <cellStyle name="Normal 27 85" xfId="2245"/>
    <cellStyle name="Normal 27 86" xfId="2246"/>
    <cellStyle name="Normal 27 87" xfId="2247"/>
    <cellStyle name="Normal 27 88" xfId="2248"/>
    <cellStyle name="Normal 27 89" xfId="2249"/>
    <cellStyle name="Normal 27 9" xfId="2250"/>
    <cellStyle name="Normal 27 90" xfId="2251"/>
    <cellStyle name="Normal 27 91" xfId="2252"/>
    <cellStyle name="Normal 27 92" xfId="2253"/>
    <cellStyle name="Normal 27 93" xfId="2254"/>
    <cellStyle name="Normal 27 94" xfId="2255"/>
    <cellStyle name="Normal 27 95" xfId="2256"/>
    <cellStyle name="Normal 27 96" xfId="2257"/>
    <cellStyle name="Normal 27 97" xfId="2258"/>
    <cellStyle name="Normal 27 98" xfId="2259"/>
    <cellStyle name="Normal 27 99" xfId="2260"/>
    <cellStyle name="Normal 28" xfId="2261"/>
    <cellStyle name="Normal 28 10" xfId="2262"/>
    <cellStyle name="Normal 28 100" xfId="2263"/>
    <cellStyle name="Normal 28 101" xfId="2264"/>
    <cellStyle name="Normal 28 102" xfId="2265"/>
    <cellStyle name="Normal 28 103" xfId="2266"/>
    <cellStyle name="Normal 28 104" xfId="2267"/>
    <cellStyle name="Normal 28 105" xfId="2268"/>
    <cellStyle name="Normal 28 106" xfId="2269"/>
    <cellStyle name="Normal 28 107" xfId="2270"/>
    <cellStyle name="Normal 28 108" xfId="2271"/>
    <cellStyle name="Normal 28 109" xfId="2272"/>
    <cellStyle name="Normal 28 11" xfId="2273"/>
    <cellStyle name="Normal 28 12" xfId="2274"/>
    <cellStyle name="Normal 28 13" xfId="2275"/>
    <cellStyle name="Normal 28 14" xfId="2276"/>
    <cellStyle name="Normal 28 15" xfId="2277"/>
    <cellStyle name="Normal 28 16" xfId="2278"/>
    <cellStyle name="Normal 28 17" xfId="2279"/>
    <cellStyle name="Normal 28 18" xfId="2280"/>
    <cellStyle name="Normal 28 19" xfId="2281"/>
    <cellStyle name="Normal 28 2" xfId="2282"/>
    <cellStyle name="Normal 28 20" xfId="2283"/>
    <cellStyle name="Normal 28 21" xfId="2284"/>
    <cellStyle name="Normal 28 22" xfId="2285"/>
    <cellStyle name="Normal 28 23" xfId="2286"/>
    <cellStyle name="Normal 28 24" xfId="2287"/>
    <cellStyle name="Normal 28 25" xfId="2288"/>
    <cellStyle name="Normal 28 26" xfId="2289"/>
    <cellStyle name="Normal 28 27" xfId="2290"/>
    <cellStyle name="Normal 28 28" xfId="2291"/>
    <cellStyle name="Normal 28 29" xfId="2292"/>
    <cellStyle name="Normal 28 3" xfId="2293"/>
    <cellStyle name="Normal 28 30" xfId="2294"/>
    <cellStyle name="Normal 28 31" xfId="2295"/>
    <cellStyle name="Normal 28 32" xfId="2296"/>
    <cellStyle name="Normal 28 33" xfId="2297"/>
    <cellStyle name="Normal 28 34" xfId="2298"/>
    <cellStyle name="Normal 28 35" xfId="2299"/>
    <cellStyle name="Normal 28 36" xfId="2300"/>
    <cellStyle name="Normal 28 37" xfId="2301"/>
    <cellStyle name="Normal 28 38" xfId="2302"/>
    <cellStyle name="Normal 28 39" xfId="2303"/>
    <cellStyle name="Normal 28 4" xfId="2304"/>
    <cellStyle name="Normal 28 40" xfId="2305"/>
    <cellStyle name="Normal 28 41" xfId="2306"/>
    <cellStyle name="Normal 28 42" xfId="2307"/>
    <cellStyle name="Normal 28 43" xfId="2308"/>
    <cellStyle name="Normal 28 44" xfId="2309"/>
    <cellStyle name="Normal 28 45" xfId="2310"/>
    <cellStyle name="Normal 28 46" xfId="2311"/>
    <cellStyle name="Normal 28 47" xfId="2312"/>
    <cellStyle name="Normal 28 48" xfId="2313"/>
    <cellStyle name="Normal 28 49" xfId="2314"/>
    <cellStyle name="Normal 28 5" xfId="2315"/>
    <cellStyle name="Normal 28 50" xfId="2316"/>
    <cellStyle name="Normal 28 51" xfId="2317"/>
    <cellStyle name="Normal 28 52" xfId="2318"/>
    <cellStyle name="Normal 28 53" xfId="2319"/>
    <cellStyle name="Normal 28 54" xfId="2320"/>
    <cellStyle name="Normal 28 55" xfId="2321"/>
    <cellStyle name="Normal 28 56" xfId="2322"/>
    <cellStyle name="Normal 28 57" xfId="2323"/>
    <cellStyle name="Normal 28 58" xfId="2324"/>
    <cellStyle name="Normal 28 59" xfId="2325"/>
    <cellStyle name="Normal 28 6" xfId="2326"/>
    <cellStyle name="Normal 28 60" xfId="2327"/>
    <cellStyle name="Normal 28 61" xfId="2328"/>
    <cellStyle name="Normal 28 62" xfId="2329"/>
    <cellStyle name="Normal 28 63" xfId="2330"/>
    <cellStyle name="Normal 28 64" xfId="2331"/>
    <cellStyle name="Normal 28 65" xfId="2332"/>
    <cellStyle name="Normal 28 66" xfId="2333"/>
    <cellStyle name="Normal 28 67" xfId="2334"/>
    <cellStyle name="Normal 28 68" xfId="2335"/>
    <cellStyle name="Normal 28 69" xfId="2336"/>
    <cellStyle name="Normal 28 7" xfId="2337"/>
    <cellStyle name="Normal 28 70" xfId="2338"/>
    <cellStyle name="Normal 28 71" xfId="2339"/>
    <cellStyle name="Normal 28 72" xfId="2340"/>
    <cellStyle name="Normal 28 73" xfId="2341"/>
    <cellStyle name="Normal 28 74" xfId="2342"/>
    <cellStyle name="Normal 28 75" xfId="2343"/>
    <cellStyle name="Normal 28 76" xfId="2344"/>
    <cellStyle name="Normal 28 77" xfId="2345"/>
    <cellStyle name="Normal 28 78" xfId="2346"/>
    <cellStyle name="Normal 28 79" xfId="2347"/>
    <cellStyle name="Normal 28 8" xfId="2348"/>
    <cellStyle name="Normal 28 80" xfId="2349"/>
    <cellStyle name="Normal 28 81" xfId="2350"/>
    <cellStyle name="Normal 28 82" xfId="2351"/>
    <cellStyle name="Normal 28 83" xfId="2352"/>
    <cellStyle name="Normal 28 84" xfId="2353"/>
    <cellStyle name="Normal 28 85" xfId="2354"/>
    <cellStyle name="Normal 28 86" xfId="2355"/>
    <cellStyle name="Normal 28 87" xfId="2356"/>
    <cellStyle name="Normal 28 88" xfId="2357"/>
    <cellStyle name="Normal 28 89" xfId="2358"/>
    <cellStyle name="Normal 28 9" xfId="2359"/>
    <cellStyle name="Normal 28 90" xfId="2360"/>
    <cellStyle name="Normal 28 91" xfId="2361"/>
    <cellStyle name="Normal 28 92" xfId="2362"/>
    <cellStyle name="Normal 28 93" xfId="2363"/>
    <cellStyle name="Normal 28 94" xfId="2364"/>
    <cellStyle name="Normal 28 95" xfId="2365"/>
    <cellStyle name="Normal 28 96" xfId="2366"/>
    <cellStyle name="Normal 28 97" xfId="2367"/>
    <cellStyle name="Normal 28 98" xfId="2368"/>
    <cellStyle name="Normal 28 99" xfId="2369"/>
    <cellStyle name="Normal 29" xfId="2370"/>
    <cellStyle name="Normal 29 10" xfId="2371"/>
    <cellStyle name="Normal 29 100" xfId="2372"/>
    <cellStyle name="Normal 29 101" xfId="2373"/>
    <cellStyle name="Normal 29 102" xfId="2374"/>
    <cellStyle name="Normal 29 103" xfId="2375"/>
    <cellStyle name="Normal 29 104" xfId="2376"/>
    <cellStyle name="Normal 29 105" xfId="2377"/>
    <cellStyle name="Normal 29 106" xfId="2378"/>
    <cellStyle name="Normal 29 107" xfId="2379"/>
    <cellStyle name="Normal 29 108" xfId="2380"/>
    <cellStyle name="Normal 29 109" xfId="2381"/>
    <cellStyle name="Normal 29 11" xfId="2382"/>
    <cellStyle name="Normal 29 12" xfId="2383"/>
    <cellStyle name="Normal 29 13" xfId="2384"/>
    <cellStyle name="Normal 29 14" xfId="2385"/>
    <cellStyle name="Normal 29 15" xfId="2386"/>
    <cellStyle name="Normal 29 16" xfId="2387"/>
    <cellStyle name="Normal 29 17" xfId="2388"/>
    <cellStyle name="Normal 29 18" xfId="2389"/>
    <cellStyle name="Normal 29 19" xfId="2390"/>
    <cellStyle name="Normal 29 2" xfId="2391"/>
    <cellStyle name="Normal 29 20" xfId="2392"/>
    <cellStyle name="Normal 29 21" xfId="2393"/>
    <cellStyle name="Normal 29 22" xfId="2394"/>
    <cellStyle name="Normal 29 23" xfId="2395"/>
    <cellStyle name="Normal 29 24" xfId="2396"/>
    <cellStyle name="Normal 29 25" xfId="2397"/>
    <cellStyle name="Normal 29 26" xfId="2398"/>
    <cellStyle name="Normal 29 27" xfId="2399"/>
    <cellStyle name="Normal 29 28" xfId="2400"/>
    <cellStyle name="Normal 29 29" xfId="2401"/>
    <cellStyle name="Normal 29 3" xfId="2402"/>
    <cellStyle name="Normal 29 30" xfId="2403"/>
    <cellStyle name="Normal 29 31" xfId="2404"/>
    <cellStyle name="Normal 29 32" xfId="2405"/>
    <cellStyle name="Normal 29 33" xfId="2406"/>
    <cellStyle name="Normal 29 34" xfId="2407"/>
    <cellStyle name="Normal 29 35" xfId="2408"/>
    <cellStyle name="Normal 29 36" xfId="2409"/>
    <cellStyle name="Normal 29 37" xfId="2410"/>
    <cellStyle name="Normal 29 38" xfId="2411"/>
    <cellStyle name="Normal 29 39" xfId="2412"/>
    <cellStyle name="Normal 29 4" xfId="2413"/>
    <cellStyle name="Normal 29 40" xfId="2414"/>
    <cellStyle name="Normal 29 41" xfId="2415"/>
    <cellStyle name="Normal 29 42" xfId="2416"/>
    <cellStyle name="Normal 29 43" xfId="2417"/>
    <cellStyle name="Normal 29 44" xfId="2418"/>
    <cellStyle name="Normal 29 45" xfId="2419"/>
    <cellStyle name="Normal 29 46" xfId="2420"/>
    <cellStyle name="Normal 29 47" xfId="2421"/>
    <cellStyle name="Normal 29 48" xfId="2422"/>
    <cellStyle name="Normal 29 49" xfId="2423"/>
    <cellStyle name="Normal 29 5" xfId="2424"/>
    <cellStyle name="Normal 29 50" xfId="2425"/>
    <cellStyle name="Normal 29 51" xfId="2426"/>
    <cellStyle name="Normal 29 52" xfId="2427"/>
    <cellStyle name="Normal 29 53" xfId="2428"/>
    <cellStyle name="Normal 29 54" xfId="2429"/>
    <cellStyle name="Normal 29 55" xfId="2430"/>
    <cellStyle name="Normal 29 56" xfId="2431"/>
    <cellStyle name="Normal 29 57" xfId="2432"/>
    <cellStyle name="Normal 29 58" xfId="2433"/>
    <cellStyle name="Normal 29 59" xfId="2434"/>
    <cellStyle name="Normal 29 6" xfId="2435"/>
    <cellStyle name="Normal 29 60" xfId="2436"/>
    <cellStyle name="Normal 29 61" xfId="2437"/>
    <cellStyle name="Normal 29 62" xfId="2438"/>
    <cellStyle name="Normal 29 63" xfId="2439"/>
    <cellStyle name="Normal 29 64" xfId="2440"/>
    <cellStyle name="Normal 29 65" xfId="2441"/>
    <cellStyle name="Normal 29 66" xfId="2442"/>
    <cellStyle name="Normal 29 67" xfId="2443"/>
    <cellStyle name="Normal 29 68" xfId="2444"/>
    <cellStyle name="Normal 29 69" xfId="2445"/>
    <cellStyle name="Normal 29 7" xfId="2446"/>
    <cellStyle name="Normal 29 70" xfId="2447"/>
    <cellStyle name="Normal 29 71" xfId="2448"/>
    <cellStyle name="Normal 29 72" xfId="2449"/>
    <cellStyle name="Normal 29 73" xfId="2450"/>
    <cellStyle name="Normal 29 74" xfId="2451"/>
    <cellStyle name="Normal 29 75" xfId="2452"/>
    <cellStyle name="Normal 29 76" xfId="2453"/>
    <cellStyle name="Normal 29 77" xfId="2454"/>
    <cellStyle name="Normal 29 78" xfId="2455"/>
    <cellStyle name="Normal 29 79" xfId="2456"/>
    <cellStyle name="Normal 29 8" xfId="2457"/>
    <cellStyle name="Normal 29 80" xfId="2458"/>
    <cellStyle name="Normal 29 81" xfId="2459"/>
    <cellStyle name="Normal 29 82" xfId="2460"/>
    <cellStyle name="Normal 29 83" xfId="2461"/>
    <cellStyle name="Normal 29 84" xfId="2462"/>
    <cellStyle name="Normal 29 85" xfId="2463"/>
    <cellStyle name="Normal 29 86" xfId="2464"/>
    <cellStyle name="Normal 29 87" xfId="2465"/>
    <cellStyle name="Normal 29 88" xfId="2466"/>
    <cellStyle name="Normal 29 89" xfId="2467"/>
    <cellStyle name="Normal 29 9" xfId="2468"/>
    <cellStyle name="Normal 29 90" xfId="2469"/>
    <cellStyle name="Normal 29 91" xfId="2470"/>
    <cellStyle name="Normal 29 92" xfId="2471"/>
    <cellStyle name="Normal 29 93" xfId="2472"/>
    <cellStyle name="Normal 29 94" xfId="2473"/>
    <cellStyle name="Normal 29 95" xfId="2474"/>
    <cellStyle name="Normal 29 96" xfId="2475"/>
    <cellStyle name="Normal 29 97" xfId="2476"/>
    <cellStyle name="Normal 29 98" xfId="2477"/>
    <cellStyle name="Normal 29 99" xfId="2478"/>
    <cellStyle name="Normal 3" xfId="7"/>
    <cellStyle name="Normal-- 3" xfId="2480"/>
    <cellStyle name="Normal 3 10" xfId="2481"/>
    <cellStyle name="Normal 3 11" xfId="2482"/>
    <cellStyle name="Normal 3 12" xfId="2483"/>
    <cellStyle name="Normal 3 13" xfId="2484"/>
    <cellStyle name="Normal 3 14" xfId="2485"/>
    <cellStyle name="Normal 3 15" xfId="2486"/>
    <cellStyle name="Normal 3 16" xfId="2487"/>
    <cellStyle name="Normal 3 17" xfId="2488"/>
    <cellStyle name="Normal 3 18" xfId="2489"/>
    <cellStyle name="Normal 3 19" xfId="2490"/>
    <cellStyle name="Normal 3 2" xfId="52"/>
    <cellStyle name="Normal 3 2 2" xfId="2492"/>
    <cellStyle name="Normal 3 2 2 2" xfId="2493"/>
    <cellStyle name="Normal 3 2 3" xfId="2494"/>
    <cellStyle name="Normal 3 2 4" xfId="2495"/>
    <cellStyle name="Normal 3 2 5" xfId="2491"/>
    <cellStyle name="Normal 3 20" xfId="2496"/>
    <cellStyle name="Normal 3 21" xfId="2497"/>
    <cellStyle name="Normal 3 22" xfId="2498"/>
    <cellStyle name="Normal 3 22 2" xfId="2499"/>
    <cellStyle name="Normal 3 22 2 2" xfId="2500"/>
    <cellStyle name="Normal 3 22 2 2 2" xfId="2501"/>
    <cellStyle name="Normal 3 22 2 3" xfId="2502"/>
    <cellStyle name="Normal 3 22 3" xfId="2503"/>
    <cellStyle name="Normal 3 22 3 2" xfId="2504"/>
    <cellStyle name="Normal 3 22 4" xfId="2505"/>
    <cellStyle name="Normal 3 23" xfId="2506"/>
    <cellStyle name="Normal 3 24" xfId="2507"/>
    <cellStyle name="Normal 3 24 2" xfId="2508"/>
    <cellStyle name="Normal 3 24 2 2" xfId="2509"/>
    <cellStyle name="Normal 3 24 3" xfId="2510"/>
    <cellStyle name="Normal 3 25" xfId="2511"/>
    <cellStyle name="Normal 3 26" xfId="2512"/>
    <cellStyle name="Normal 3 27" xfId="2513"/>
    <cellStyle name="Normal 3 28" xfId="2514"/>
    <cellStyle name="Normal 3 29" xfId="2515"/>
    <cellStyle name="Normal 3 3" xfId="2516"/>
    <cellStyle name="Normal 3 3 2" xfId="2517"/>
    <cellStyle name="Normal 3 3 3" xfId="2518"/>
    <cellStyle name="Normal 3 3 4" xfId="2519"/>
    <cellStyle name="Normal 3 30" xfId="2520"/>
    <cellStyle name="Normal 3 31" xfId="2521"/>
    <cellStyle name="Normal 3 32" xfId="2522"/>
    <cellStyle name="Normal 3 33" xfId="2523"/>
    <cellStyle name="Normal 3 34" xfId="2524"/>
    <cellStyle name="Normal 3 35" xfId="2525"/>
    <cellStyle name="Normal 3 36" xfId="2526"/>
    <cellStyle name="Normal 3 37" xfId="2527"/>
    <cellStyle name="Normal 3 38" xfId="2528"/>
    <cellStyle name="Normal 3 39" xfId="2529"/>
    <cellStyle name="Normal 3 39 2" xfId="2530"/>
    <cellStyle name="Normal 3 4" xfId="2531"/>
    <cellStyle name="Normal 3 4 2" xfId="2532"/>
    <cellStyle name="Normal 3 4 3" xfId="2533"/>
    <cellStyle name="Normal 3 40" xfId="2534"/>
    <cellStyle name="Normal 3 41" xfId="2535"/>
    <cellStyle name="Normal 3 42" xfId="2536"/>
    <cellStyle name="Normal 3 43" xfId="2537"/>
    <cellStyle name="Normal 3 44" xfId="2538"/>
    <cellStyle name="Normal 3 45" xfId="2539"/>
    <cellStyle name="Normal 3 46" xfId="2540"/>
    <cellStyle name="Normal 3 47" xfId="2541"/>
    <cellStyle name="Normal 3 48" xfId="2542"/>
    <cellStyle name="Normal 3 49" xfId="2543"/>
    <cellStyle name="Normal 3 5" xfId="2544"/>
    <cellStyle name="Normal 3 5 2" xfId="2545"/>
    <cellStyle name="Normal 3 50" xfId="2546"/>
    <cellStyle name="Normal 3 51" xfId="2547"/>
    <cellStyle name="Normal 3 52" xfId="2548"/>
    <cellStyle name="Normal 3 53" xfId="2549"/>
    <cellStyle name="Normal 3 54" xfId="4631"/>
    <cellStyle name="Normal 3 55" xfId="4621"/>
    <cellStyle name="Normal 3 56" xfId="4629"/>
    <cellStyle name="Normal 3 57" xfId="4620"/>
    <cellStyle name="Normal 3 58" xfId="4632"/>
    <cellStyle name="Normal 3 59" xfId="4619"/>
    <cellStyle name="Normal 3 6" xfId="2550"/>
    <cellStyle name="Normal 3 60" xfId="4633"/>
    <cellStyle name="Normal 3 61" xfId="4624"/>
    <cellStyle name="Normal 3 62" xfId="4634"/>
    <cellStyle name="Normal 3 63" xfId="4618"/>
    <cellStyle name="Normal 3 64" xfId="4630"/>
    <cellStyle name="Normal 3 65" xfId="4622"/>
    <cellStyle name="Normal 3 66" xfId="4635"/>
    <cellStyle name="Normal 3 67" xfId="4626"/>
    <cellStyle name="Normal 3 68" xfId="4637"/>
    <cellStyle name="Normal 3 69" xfId="4625"/>
    <cellStyle name="Normal 3 7" xfId="2551"/>
    <cellStyle name="Normal 3 70" xfId="4636"/>
    <cellStyle name="Normal 3 71" xfId="4623"/>
    <cellStyle name="Normal 3 72" xfId="4638"/>
    <cellStyle name="Normal 3 73" xfId="4627"/>
    <cellStyle name="Normal 3 74" xfId="4639"/>
    <cellStyle name="Normal 3 75" xfId="4628"/>
    <cellStyle name="Normal 3 76" xfId="4640"/>
    <cellStyle name="Normal 3 77" xfId="4849"/>
    <cellStyle name="Normal 3 78" xfId="4848"/>
    <cellStyle name="Normal 3 79" xfId="4850"/>
    <cellStyle name="Normal 3 8" xfId="2552"/>
    <cellStyle name="Normal 3 80" xfId="4912"/>
    <cellStyle name="Normal 3 81" xfId="4931"/>
    <cellStyle name="Normal 3 82" xfId="4913"/>
    <cellStyle name="Normal 3 83" xfId="96"/>
    <cellStyle name="Normal 3 9" xfId="2553"/>
    <cellStyle name="Normal 30" xfId="2554"/>
    <cellStyle name="Normal 30 10" xfId="2555"/>
    <cellStyle name="Normal 30 100" xfId="2556"/>
    <cellStyle name="Normal 30 101" xfId="2557"/>
    <cellStyle name="Normal 30 102" xfId="2558"/>
    <cellStyle name="Normal 30 103" xfId="2559"/>
    <cellStyle name="Normal 30 104" xfId="2560"/>
    <cellStyle name="Normal 30 105" xfId="2561"/>
    <cellStyle name="Normal 30 106" xfId="2562"/>
    <cellStyle name="Normal 30 107" xfId="2563"/>
    <cellStyle name="Normal 30 108" xfId="2564"/>
    <cellStyle name="Normal 30 109" xfId="2565"/>
    <cellStyle name="Normal 30 11" xfId="2566"/>
    <cellStyle name="Normal 30 12" xfId="2567"/>
    <cellStyle name="Normal 30 13" xfId="2568"/>
    <cellStyle name="Normal 30 14" xfId="2569"/>
    <cellStyle name="Normal 30 15" xfId="2570"/>
    <cellStyle name="Normal 30 16" xfId="2571"/>
    <cellStyle name="Normal 30 17" xfId="2572"/>
    <cellStyle name="Normal 30 18" xfId="2573"/>
    <cellStyle name="Normal 30 19" xfId="2574"/>
    <cellStyle name="Normal 30 2" xfId="2575"/>
    <cellStyle name="Normal 30 20" xfId="2576"/>
    <cellStyle name="Normal 30 21" xfId="2577"/>
    <cellStyle name="Normal 30 22" xfId="2578"/>
    <cellStyle name="Normal 30 23" xfId="2579"/>
    <cellStyle name="Normal 30 24" xfId="2580"/>
    <cellStyle name="Normal 30 25" xfId="2581"/>
    <cellStyle name="Normal 30 26" xfId="2582"/>
    <cellStyle name="Normal 30 27" xfId="2583"/>
    <cellStyle name="Normal 30 28" xfId="2584"/>
    <cellStyle name="Normal 30 29" xfId="2585"/>
    <cellStyle name="Normal 30 3" xfId="2586"/>
    <cellStyle name="Normal 30 30" xfId="2587"/>
    <cellStyle name="Normal 30 31" xfId="2588"/>
    <cellStyle name="Normal 30 32" xfId="2589"/>
    <cellStyle name="Normal 30 33" xfId="2590"/>
    <cellStyle name="Normal 30 34" xfId="2591"/>
    <cellStyle name="Normal 30 35" xfId="2592"/>
    <cellStyle name="Normal 30 36" xfId="2593"/>
    <cellStyle name="Normal 30 37" xfId="2594"/>
    <cellStyle name="Normal 30 38" xfId="2595"/>
    <cellStyle name="Normal 30 39" xfId="2596"/>
    <cellStyle name="Normal 30 4" xfId="2597"/>
    <cellStyle name="Normal 30 40" xfId="2598"/>
    <cellStyle name="Normal 30 41" xfId="2599"/>
    <cellStyle name="Normal 30 42" xfId="2600"/>
    <cellStyle name="Normal 30 43" xfId="2601"/>
    <cellStyle name="Normal 30 44" xfId="2602"/>
    <cellStyle name="Normal 30 45" xfId="2603"/>
    <cellStyle name="Normal 30 46" xfId="2604"/>
    <cellStyle name="Normal 30 47" xfId="2605"/>
    <cellStyle name="Normal 30 48" xfId="2606"/>
    <cellStyle name="Normal 30 49" xfId="2607"/>
    <cellStyle name="Normal 30 5" xfId="2608"/>
    <cellStyle name="Normal 30 50" xfId="2609"/>
    <cellStyle name="Normal 30 51" xfId="2610"/>
    <cellStyle name="Normal 30 52" xfId="2611"/>
    <cellStyle name="Normal 30 53" xfId="2612"/>
    <cellStyle name="Normal 30 54" xfId="2613"/>
    <cellStyle name="Normal 30 55" xfId="2614"/>
    <cellStyle name="Normal 30 56" xfId="2615"/>
    <cellStyle name="Normal 30 57" xfId="2616"/>
    <cellStyle name="Normal 30 58" xfId="2617"/>
    <cellStyle name="Normal 30 59" xfId="2618"/>
    <cellStyle name="Normal 30 6" xfId="2619"/>
    <cellStyle name="Normal 30 60" xfId="2620"/>
    <cellStyle name="Normal 30 61" xfId="2621"/>
    <cellStyle name="Normal 30 62" xfId="2622"/>
    <cellStyle name="Normal 30 63" xfId="2623"/>
    <cellStyle name="Normal 30 64" xfId="2624"/>
    <cellStyle name="Normal 30 65" xfId="2625"/>
    <cellStyle name="Normal 30 66" xfId="2626"/>
    <cellStyle name="Normal 30 67" xfId="2627"/>
    <cellStyle name="Normal 30 68" xfId="2628"/>
    <cellStyle name="Normal 30 69" xfId="2629"/>
    <cellStyle name="Normal 30 7" xfId="2630"/>
    <cellStyle name="Normal 30 70" xfId="2631"/>
    <cellStyle name="Normal 30 71" xfId="2632"/>
    <cellStyle name="Normal 30 72" xfId="2633"/>
    <cellStyle name="Normal 30 73" xfId="2634"/>
    <cellStyle name="Normal 30 74" xfId="2635"/>
    <cellStyle name="Normal 30 75" xfId="2636"/>
    <cellStyle name="Normal 30 76" xfId="2637"/>
    <cellStyle name="Normal 30 77" xfId="2638"/>
    <cellStyle name="Normal 30 78" xfId="2639"/>
    <cellStyle name="Normal 30 79" xfId="2640"/>
    <cellStyle name="Normal 30 8" xfId="2641"/>
    <cellStyle name="Normal 30 80" xfId="2642"/>
    <cellStyle name="Normal 30 81" xfId="2643"/>
    <cellStyle name="Normal 30 82" xfId="2644"/>
    <cellStyle name="Normal 30 83" xfId="2645"/>
    <cellStyle name="Normal 30 84" xfId="2646"/>
    <cellStyle name="Normal 30 85" xfId="2647"/>
    <cellStyle name="Normal 30 86" xfId="2648"/>
    <cellStyle name="Normal 30 87" xfId="2649"/>
    <cellStyle name="Normal 30 88" xfId="2650"/>
    <cellStyle name="Normal 30 89" xfId="2651"/>
    <cellStyle name="Normal 30 9" xfId="2652"/>
    <cellStyle name="Normal 30 90" xfId="2653"/>
    <cellStyle name="Normal 30 91" xfId="2654"/>
    <cellStyle name="Normal 30 92" xfId="2655"/>
    <cellStyle name="Normal 30 93" xfId="2656"/>
    <cellStyle name="Normal 30 94" xfId="2657"/>
    <cellStyle name="Normal 30 95" xfId="2658"/>
    <cellStyle name="Normal 30 96" xfId="2659"/>
    <cellStyle name="Normal 30 97" xfId="2660"/>
    <cellStyle name="Normal 30 98" xfId="2661"/>
    <cellStyle name="Normal 30 99" xfId="2662"/>
    <cellStyle name="Normal 31" xfId="2663"/>
    <cellStyle name="Normal 31 10" xfId="2664"/>
    <cellStyle name="Normal 31 100" xfId="2665"/>
    <cellStyle name="Normal 31 101" xfId="2666"/>
    <cellStyle name="Normal 31 102" xfId="2667"/>
    <cellStyle name="Normal 31 103" xfId="2668"/>
    <cellStyle name="Normal 31 104" xfId="2669"/>
    <cellStyle name="Normal 31 105" xfId="2670"/>
    <cellStyle name="Normal 31 106" xfId="2671"/>
    <cellStyle name="Normal 31 107" xfId="2672"/>
    <cellStyle name="Normal 31 108" xfId="2673"/>
    <cellStyle name="Normal 31 109" xfId="2674"/>
    <cellStyle name="Normal 31 11" xfId="2675"/>
    <cellStyle name="Normal 31 12" xfId="2676"/>
    <cellStyle name="Normal 31 13" xfId="2677"/>
    <cellStyle name="Normal 31 14" xfId="2678"/>
    <cellStyle name="Normal 31 15" xfId="2679"/>
    <cellStyle name="Normal 31 16" xfId="2680"/>
    <cellStyle name="Normal 31 17" xfId="2681"/>
    <cellStyle name="Normal 31 18" xfId="2682"/>
    <cellStyle name="Normal 31 19" xfId="2683"/>
    <cellStyle name="Normal 31 2" xfId="2684"/>
    <cellStyle name="Normal 31 20" xfId="2685"/>
    <cellStyle name="Normal 31 21" xfId="2686"/>
    <cellStyle name="Normal 31 22" xfId="2687"/>
    <cellStyle name="Normal 31 23" xfId="2688"/>
    <cellStyle name="Normal 31 24" xfId="2689"/>
    <cellStyle name="Normal 31 25" xfId="2690"/>
    <cellStyle name="Normal 31 26" xfId="2691"/>
    <cellStyle name="Normal 31 27" xfId="2692"/>
    <cellStyle name="Normal 31 28" xfId="2693"/>
    <cellStyle name="Normal 31 29" xfId="2694"/>
    <cellStyle name="Normal 31 3" xfId="2695"/>
    <cellStyle name="Normal 31 30" xfId="2696"/>
    <cellStyle name="Normal 31 31" xfId="2697"/>
    <cellStyle name="Normal 31 32" xfId="2698"/>
    <cellStyle name="Normal 31 33" xfId="2699"/>
    <cellStyle name="Normal 31 34" xfId="2700"/>
    <cellStyle name="Normal 31 35" xfId="2701"/>
    <cellStyle name="Normal 31 36" xfId="2702"/>
    <cellStyle name="Normal 31 37" xfId="2703"/>
    <cellStyle name="Normal 31 38" xfId="2704"/>
    <cellStyle name="Normal 31 39" xfId="2705"/>
    <cellStyle name="Normal 31 4" xfId="2706"/>
    <cellStyle name="Normal 31 40" xfId="2707"/>
    <cellStyle name="Normal 31 41" xfId="2708"/>
    <cellStyle name="Normal 31 42" xfId="2709"/>
    <cellStyle name="Normal 31 43" xfId="2710"/>
    <cellStyle name="Normal 31 44" xfId="2711"/>
    <cellStyle name="Normal 31 45" xfId="2712"/>
    <cellStyle name="Normal 31 46" xfId="2713"/>
    <cellStyle name="Normal 31 47" xfId="2714"/>
    <cellStyle name="Normal 31 48" xfId="2715"/>
    <cellStyle name="Normal 31 49" xfId="2716"/>
    <cellStyle name="Normal 31 5" xfId="2717"/>
    <cellStyle name="Normal 31 50" xfId="2718"/>
    <cellStyle name="Normal 31 51" xfId="2719"/>
    <cellStyle name="Normal 31 52" xfId="2720"/>
    <cellStyle name="Normal 31 53" xfId="2721"/>
    <cellStyle name="Normal 31 54" xfId="2722"/>
    <cellStyle name="Normal 31 55" xfId="2723"/>
    <cellStyle name="Normal 31 56" xfId="2724"/>
    <cellStyle name="Normal 31 57" xfId="2725"/>
    <cellStyle name="Normal 31 58" xfId="2726"/>
    <cellStyle name="Normal 31 59" xfId="2727"/>
    <cellStyle name="Normal 31 6" xfId="2728"/>
    <cellStyle name="Normal 31 60" xfId="2729"/>
    <cellStyle name="Normal 31 61" xfId="2730"/>
    <cellStyle name="Normal 31 62" xfId="2731"/>
    <cellStyle name="Normal 31 63" xfId="2732"/>
    <cellStyle name="Normal 31 64" xfId="2733"/>
    <cellStyle name="Normal 31 65" xfId="2734"/>
    <cellStyle name="Normal 31 66" xfId="2735"/>
    <cellStyle name="Normal 31 67" xfId="2736"/>
    <cellStyle name="Normal 31 68" xfId="2737"/>
    <cellStyle name="Normal 31 69" xfId="2738"/>
    <cellStyle name="Normal 31 7" xfId="2739"/>
    <cellStyle name="Normal 31 70" xfId="2740"/>
    <cellStyle name="Normal 31 71" xfId="2741"/>
    <cellStyle name="Normal 31 72" xfId="2742"/>
    <cellStyle name="Normal 31 73" xfId="2743"/>
    <cellStyle name="Normal 31 74" xfId="2744"/>
    <cellStyle name="Normal 31 75" xfId="2745"/>
    <cellStyle name="Normal 31 76" xfId="2746"/>
    <cellStyle name="Normal 31 77" xfId="2747"/>
    <cellStyle name="Normal 31 78" xfId="2748"/>
    <cellStyle name="Normal 31 79" xfId="2749"/>
    <cellStyle name="Normal 31 8" xfId="2750"/>
    <cellStyle name="Normal 31 80" xfId="2751"/>
    <cellStyle name="Normal 31 81" xfId="2752"/>
    <cellStyle name="Normal 31 82" xfId="2753"/>
    <cellStyle name="Normal 31 83" xfId="2754"/>
    <cellStyle name="Normal 31 84" xfId="2755"/>
    <cellStyle name="Normal 31 85" xfId="2756"/>
    <cellStyle name="Normal 31 86" xfId="2757"/>
    <cellStyle name="Normal 31 87" xfId="2758"/>
    <cellStyle name="Normal 31 88" xfId="2759"/>
    <cellStyle name="Normal 31 89" xfId="2760"/>
    <cellStyle name="Normal 31 9" xfId="2761"/>
    <cellStyle name="Normal 31 90" xfId="2762"/>
    <cellStyle name="Normal 31 91" xfId="2763"/>
    <cellStyle name="Normal 31 92" xfId="2764"/>
    <cellStyle name="Normal 31 93" xfId="2765"/>
    <cellStyle name="Normal 31 94" xfId="2766"/>
    <cellStyle name="Normal 31 95" xfId="2767"/>
    <cellStyle name="Normal 31 96" xfId="2768"/>
    <cellStyle name="Normal 31 97" xfId="2769"/>
    <cellStyle name="Normal 31 98" xfId="2770"/>
    <cellStyle name="Normal 31 99" xfId="2771"/>
    <cellStyle name="Normal 32" xfId="2772"/>
    <cellStyle name="Normal 32 2" xfId="2773"/>
    <cellStyle name="Normal 33" xfId="2774"/>
    <cellStyle name="Normal 33 2" xfId="2775"/>
    <cellStyle name="Normal 34" xfId="2776"/>
    <cellStyle name="Normal 35" xfId="2777"/>
    <cellStyle name="Normal 35 10" xfId="2778"/>
    <cellStyle name="Normal 35 100" xfId="2779"/>
    <cellStyle name="Normal 35 101" xfId="2780"/>
    <cellStyle name="Normal 35 102" xfId="2781"/>
    <cellStyle name="Normal 35 103" xfId="2782"/>
    <cellStyle name="Normal 35 104" xfId="2783"/>
    <cellStyle name="Normal 35 105" xfId="2784"/>
    <cellStyle name="Normal 35 106" xfId="2785"/>
    <cellStyle name="Normal 35 107" xfId="2786"/>
    <cellStyle name="Normal 35 108" xfId="2787"/>
    <cellStyle name="Normal 35 109" xfId="2788"/>
    <cellStyle name="Normal 35 11" xfId="2789"/>
    <cellStyle name="Normal 35 12" xfId="2790"/>
    <cellStyle name="Normal 35 13" xfId="2791"/>
    <cellStyle name="Normal 35 14" xfId="2792"/>
    <cellStyle name="Normal 35 15" xfId="2793"/>
    <cellStyle name="Normal 35 16" xfId="2794"/>
    <cellStyle name="Normal 35 17" xfId="2795"/>
    <cellStyle name="Normal 35 18" xfId="2796"/>
    <cellStyle name="Normal 35 19" xfId="2797"/>
    <cellStyle name="Normal 35 2" xfId="2798"/>
    <cellStyle name="Normal 35 20" xfId="2799"/>
    <cellStyle name="Normal 35 21" xfId="2800"/>
    <cellStyle name="Normal 35 22" xfId="2801"/>
    <cellStyle name="Normal 35 23" xfId="2802"/>
    <cellStyle name="Normal 35 24" xfId="2803"/>
    <cellStyle name="Normal 35 25" xfId="2804"/>
    <cellStyle name="Normal 35 26" xfId="2805"/>
    <cellStyle name="Normal 35 27" xfId="2806"/>
    <cellStyle name="Normal 35 28" xfId="2807"/>
    <cellStyle name="Normal 35 29" xfId="2808"/>
    <cellStyle name="Normal 35 3" xfId="2809"/>
    <cellStyle name="Normal 35 30" xfId="2810"/>
    <cellStyle name="Normal 35 31" xfId="2811"/>
    <cellStyle name="Normal 35 32" xfId="2812"/>
    <cellStyle name="Normal 35 33" xfId="2813"/>
    <cellStyle name="Normal 35 34" xfId="2814"/>
    <cellStyle name="Normal 35 35" xfId="2815"/>
    <cellStyle name="Normal 35 36" xfId="2816"/>
    <cellStyle name="Normal 35 37" xfId="2817"/>
    <cellStyle name="Normal 35 38" xfId="2818"/>
    <cellStyle name="Normal 35 39" xfId="2819"/>
    <cellStyle name="Normal 35 4" xfId="2820"/>
    <cellStyle name="Normal 35 40" xfId="2821"/>
    <cellStyle name="Normal 35 41" xfId="2822"/>
    <cellStyle name="Normal 35 42" xfId="2823"/>
    <cellStyle name="Normal 35 43" xfId="2824"/>
    <cellStyle name="Normal 35 44" xfId="2825"/>
    <cellStyle name="Normal 35 45" xfId="2826"/>
    <cellStyle name="Normal 35 46" xfId="2827"/>
    <cellStyle name="Normal 35 47" xfId="2828"/>
    <cellStyle name="Normal 35 48" xfId="2829"/>
    <cellStyle name="Normal 35 49" xfId="2830"/>
    <cellStyle name="Normal 35 5" xfId="2831"/>
    <cellStyle name="Normal 35 50" xfId="2832"/>
    <cellStyle name="Normal 35 51" xfId="2833"/>
    <cellStyle name="Normal 35 52" xfId="2834"/>
    <cellStyle name="Normal 35 53" xfId="2835"/>
    <cellStyle name="Normal 35 54" xfId="2836"/>
    <cellStyle name="Normal 35 55" xfId="2837"/>
    <cellStyle name="Normal 35 56" xfId="2838"/>
    <cellStyle name="Normal 35 57" xfId="2839"/>
    <cellStyle name="Normal 35 58" xfId="2840"/>
    <cellStyle name="Normal 35 59" xfId="2841"/>
    <cellStyle name="Normal 35 6" xfId="2842"/>
    <cellStyle name="Normal 35 60" xfId="2843"/>
    <cellStyle name="Normal 35 61" xfId="2844"/>
    <cellStyle name="Normal 35 62" xfId="2845"/>
    <cellStyle name="Normal 35 63" xfId="2846"/>
    <cellStyle name="Normal 35 64" xfId="2847"/>
    <cellStyle name="Normal 35 65" xfId="2848"/>
    <cellStyle name="Normal 35 66" xfId="2849"/>
    <cellStyle name="Normal 35 67" xfId="2850"/>
    <cellStyle name="Normal 35 68" xfId="2851"/>
    <cellStyle name="Normal 35 69" xfId="2852"/>
    <cellStyle name="Normal 35 7" xfId="2853"/>
    <cellStyle name="Normal 35 70" xfId="2854"/>
    <cellStyle name="Normal 35 71" xfId="2855"/>
    <cellStyle name="Normal 35 72" xfId="2856"/>
    <cellStyle name="Normal 35 73" xfId="2857"/>
    <cellStyle name="Normal 35 74" xfId="2858"/>
    <cellStyle name="Normal 35 75" xfId="2859"/>
    <cellStyle name="Normal 35 76" xfId="2860"/>
    <cellStyle name="Normal 35 77" xfId="2861"/>
    <cellStyle name="Normal 35 78" xfId="2862"/>
    <cellStyle name="Normal 35 79" xfId="2863"/>
    <cellStyle name="Normal 35 8" xfId="2864"/>
    <cellStyle name="Normal 35 80" xfId="2865"/>
    <cellStyle name="Normal 35 81" xfId="2866"/>
    <cellStyle name="Normal 35 82" xfId="2867"/>
    <cellStyle name="Normal 35 83" xfId="2868"/>
    <cellStyle name="Normal 35 84" xfId="2869"/>
    <cellStyle name="Normal 35 85" xfId="2870"/>
    <cellStyle name="Normal 35 86" xfId="2871"/>
    <cellStyle name="Normal 35 87" xfId="2872"/>
    <cellStyle name="Normal 35 88" xfId="2873"/>
    <cellStyle name="Normal 35 89" xfId="2874"/>
    <cellStyle name="Normal 35 9" xfId="2875"/>
    <cellStyle name="Normal 35 90" xfId="2876"/>
    <cellStyle name="Normal 35 91" xfId="2877"/>
    <cellStyle name="Normal 35 92" xfId="2878"/>
    <cellStyle name="Normal 35 93" xfId="2879"/>
    <cellStyle name="Normal 35 94" xfId="2880"/>
    <cellStyle name="Normal 35 95" xfId="2881"/>
    <cellStyle name="Normal 35 96" xfId="2882"/>
    <cellStyle name="Normal 35 97" xfId="2883"/>
    <cellStyle name="Normal 35 98" xfId="2884"/>
    <cellStyle name="Normal 35 99" xfId="2885"/>
    <cellStyle name="Normal 36" xfId="2886"/>
    <cellStyle name="Normal 36 10" xfId="2887"/>
    <cellStyle name="Normal 36 100" xfId="2888"/>
    <cellStyle name="Normal 36 101" xfId="2889"/>
    <cellStyle name="Normal 36 102" xfId="2890"/>
    <cellStyle name="Normal 36 103" xfId="2891"/>
    <cellStyle name="Normal 36 104" xfId="2892"/>
    <cellStyle name="Normal 36 105" xfId="2893"/>
    <cellStyle name="Normal 36 106" xfId="2894"/>
    <cellStyle name="Normal 36 107" xfId="2895"/>
    <cellStyle name="Normal 36 108" xfId="2896"/>
    <cellStyle name="Normal 36 109" xfId="2897"/>
    <cellStyle name="Normal 36 11" xfId="2898"/>
    <cellStyle name="Normal 36 12" xfId="2899"/>
    <cellStyle name="Normal 36 13" xfId="2900"/>
    <cellStyle name="Normal 36 14" xfId="2901"/>
    <cellStyle name="Normal 36 15" xfId="2902"/>
    <cellStyle name="Normal 36 16" xfId="2903"/>
    <cellStyle name="Normal 36 17" xfId="2904"/>
    <cellStyle name="Normal 36 18" xfId="2905"/>
    <cellStyle name="Normal 36 19" xfId="2906"/>
    <cellStyle name="Normal 36 2" xfId="2907"/>
    <cellStyle name="Normal 36 20" xfId="2908"/>
    <cellStyle name="Normal 36 21" xfId="2909"/>
    <cellStyle name="Normal 36 22" xfId="2910"/>
    <cellStyle name="Normal 36 23" xfId="2911"/>
    <cellStyle name="Normal 36 24" xfId="2912"/>
    <cellStyle name="Normal 36 25" xfId="2913"/>
    <cellStyle name="Normal 36 26" xfId="2914"/>
    <cellStyle name="Normal 36 27" xfId="2915"/>
    <cellStyle name="Normal 36 28" xfId="2916"/>
    <cellStyle name="Normal 36 29" xfId="2917"/>
    <cellStyle name="Normal 36 3" xfId="2918"/>
    <cellStyle name="Normal 36 30" xfId="2919"/>
    <cellStyle name="Normal 36 31" xfId="2920"/>
    <cellStyle name="Normal 36 32" xfId="2921"/>
    <cellStyle name="Normal 36 33" xfId="2922"/>
    <cellStyle name="Normal 36 34" xfId="2923"/>
    <cellStyle name="Normal 36 35" xfId="2924"/>
    <cellStyle name="Normal 36 36" xfId="2925"/>
    <cellStyle name="Normal 36 37" xfId="2926"/>
    <cellStyle name="Normal 36 38" xfId="2927"/>
    <cellStyle name="Normal 36 39" xfId="2928"/>
    <cellStyle name="Normal 36 4" xfId="2929"/>
    <cellStyle name="Normal 36 40" xfId="2930"/>
    <cellStyle name="Normal 36 41" xfId="2931"/>
    <cellStyle name="Normal 36 42" xfId="2932"/>
    <cellStyle name="Normal 36 43" xfId="2933"/>
    <cellStyle name="Normal 36 44" xfId="2934"/>
    <cellStyle name="Normal 36 45" xfId="2935"/>
    <cellStyle name="Normal 36 46" xfId="2936"/>
    <cellStyle name="Normal 36 47" xfId="2937"/>
    <cellStyle name="Normal 36 48" xfId="2938"/>
    <cellStyle name="Normal 36 49" xfId="2939"/>
    <cellStyle name="Normal 36 5" xfId="2940"/>
    <cellStyle name="Normal 36 50" xfId="2941"/>
    <cellStyle name="Normal 36 51" xfId="2942"/>
    <cellStyle name="Normal 36 52" xfId="2943"/>
    <cellStyle name="Normal 36 53" xfId="2944"/>
    <cellStyle name="Normal 36 54" xfId="2945"/>
    <cellStyle name="Normal 36 55" xfId="2946"/>
    <cellStyle name="Normal 36 56" xfId="2947"/>
    <cellStyle name="Normal 36 57" xfId="2948"/>
    <cellStyle name="Normal 36 58" xfId="2949"/>
    <cellStyle name="Normal 36 59" xfId="2950"/>
    <cellStyle name="Normal 36 6" xfId="2951"/>
    <cellStyle name="Normal 36 60" xfId="2952"/>
    <cellStyle name="Normal 36 61" xfId="2953"/>
    <cellStyle name="Normal 36 62" xfId="2954"/>
    <cellStyle name="Normal 36 63" xfId="2955"/>
    <cellStyle name="Normal 36 64" xfId="2956"/>
    <cellStyle name="Normal 36 65" xfId="2957"/>
    <cellStyle name="Normal 36 66" xfId="2958"/>
    <cellStyle name="Normal 36 67" xfId="2959"/>
    <cellStyle name="Normal 36 68" xfId="2960"/>
    <cellStyle name="Normal 36 69" xfId="2961"/>
    <cellStyle name="Normal 36 7" xfId="2962"/>
    <cellStyle name="Normal 36 70" xfId="2963"/>
    <cellStyle name="Normal 36 71" xfId="2964"/>
    <cellStyle name="Normal 36 72" xfId="2965"/>
    <cellStyle name="Normal 36 73" xfId="2966"/>
    <cellStyle name="Normal 36 74" xfId="2967"/>
    <cellStyle name="Normal 36 75" xfId="2968"/>
    <cellStyle name="Normal 36 76" xfId="2969"/>
    <cellStyle name="Normal 36 77" xfId="2970"/>
    <cellStyle name="Normal 36 78" xfId="2971"/>
    <cellStyle name="Normal 36 79" xfId="2972"/>
    <cellStyle name="Normal 36 8" xfId="2973"/>
    <cellStyle name="Normal 36 80" xfId="2974"/>
    <cellStyle name="Normal 36 81" xfId="2975"/>
    <cellStyle name="Normal 36 82" xfId="2976"/>
    <cellStyle name="Normal 36 83" xfId="2977"/>
    <cellStyle name="Normal 36 84" xfId="2978"/>
    <cellStyle name="Normal 36 85" xfId="2979"/>
    <cellStyle name="Normal 36 86" xfId="2980"/>
    <cellStyle name="Normal 36 87" xfId="2981"/>
    <cellStyle name="Normal 36 88" xfId="2982"/>
    <cellStyle name="Normal 36 89" xfId="2983"/>
    <cellStyle name="Normal 36 9" xfId="2984"/>
    <cellStyle name="Normal 36 90" xfId="2985"/>
    <cellStyle name="Normal 36 91" xfId="2986"/>
    <cellStyle name="Normal 36 92" xfId="2987"/>
    <cellStyle name="Normal 36 93" xfId="2988"/>
    <cellStyle name="Normal 36 94" xfId="2989"/>
    <cellStyle name="Normal 36 95" xfId="2990"/>
    <cellStyle name="Normal 36 96" xfId="2991"/>
    <cellStyle name="Normal 36 97" xfId="2992"/>
    <cellStyle name="Normal 36 98" xfId="2993"/>
    <cellStyle name="Normal 36 99" xfId="2994"/>
    <cellStyle name="Normal 37" xfId="2995"/>
    <cellStyle name="Normal 38" xfId="2996"/>
    <cellStyle name="Normal 39" xfId="2997"/>
    <cellStyle name="Normal 4" xfId="53"/>
    <cellStyle name="Normal-- 4" xfId="2999"/>
    <cellStyle name="Normal 4 10" xfId="3000"/>
    <cellStyle name="Normal 4 10 2" xfId="3001"/>
    <cellStyle name="Normal 4 100" xfId="3002"/>
    <cellStyle name="Normal 4 101" xfId="3003"/>
    <cellStyle name="Normal 4 102" xfId="3004"/>
    <cellStyle name="Normal 4 103" xfId="3005"/>
    <cellStyle name="Normal 4 104" xfId="3006"/>
    <cellStyle name="Normal 4 105" xfId="3007"/>
    <cellStyle name="Normal 4 106" xfId="3008"/>
    <cellStyle name="Normal 4 107" xfId="3009"/>
    <cellStyle name="Normal 4 108" xfId="3010"/>
    <cellStyle name="Normal 4 109" xfId="3011"/>
    <cellStyle name="Normal 4 11" xfId="3012"/>
    <cellStyle name="Normal 4 11 2" xfId="3013"/>
    <cellStyle name="Normal 4 110" xfId="3014"/>
    <cellStyle name="Normal 4 111" xfId="3015"/>
    <cellStyle name="Normal 4 112" xfId="3016"/>
    <cellStyle name="Normal 4 113" xfId="3017"/>
    <cellStyle name="Normal 4 114" xfId="3018"/>
    <cellStyle name="Normal 4 115" xfId="3019"/>
    <cellStyle name="Normal 4 116" xfId="3020"/>
    <cellStyle name="Normal 4 117" xfId="3021"/>
    <cellStyle name="Normal 4 118" xfId="3022"/>
    <cellStyle name="Normal 4 119" xfId="3023"/>
    <cellStyle name="Normal 4 12" xfId="3024"/>
    <cellStyle name="Normal 4 12 2" xfId="3025"/>
    <cellStyle name="Normal 4 120" xfId="3026"/>
    <cellStyle name="Normal 4 13" xfId="3027"/>
    <cellStyle name="Normal 4 13 2" xfId="3028"/>
    <cellStyle name="Normal 4 14" xfId="3029"/>
    <cellStyle name="Normal 4 14 2" xfId="3030"/>
    <cellStyle name="Normal 4 15" xfId="3031"/>
    <cellStyle name="Normal 4 15 2" xfId="3032"/>
    <cellStyle name="Normal 4 16" xfId="3033"/>
    <cellStyle name="Normal 4 16 2" xfId="3034"/>
    <cellStyle name="Normal 4 17" xfId="3035"/>
    <cellStyle name="Normal 4 17 2" xfId="3036"/>
    <cellStyle name="Normal 4 18" xfId="3037"/>
    <cellStyle name="Normal 4 18 2" xfId="3038"/>
    <cellStyle name="Normal 4 19" xfId="3039"/>
    <cellStyle name="Normal 4 19 2" xfId="3040"/>
    <cellStyle name="Normal 4 2" xfId="3041"/>
    <cellStyle name="Normal 4 2 2" xfId="3042"/>
    <cellStyle name="Normal 4 2 3" xfId="3043"/>
    <cellStyle name="Normal 4 2 4" xfId="3044"/>
    <cellStyle name="Normal 4 2 5" xfId="3045"/>
    <cellStyle name="Normal 4 2 6" xfId="3046"/>
    <cellStyle name="Normal 4 2 7" xfId="3047"/>
    <cellStyle name="Normal 4 2 8" xfId="3048"/>
    <cellStyle name="Normal 4 2 9" xfId="3049"/>
    <cellStyle name="Normal 4 20" xfId="3050"/>
    <cellStyle name="Normal 4 20 2" xfId="3051"/>
    <cellStyle name="Normal 4 21" xfId="3052"/>
    <cellStyle name="Normal 4 21 2" xfId="3053"/>
    <cellStyle name="Normal 4 21 2 2" xfId="3054"/>
    <cellStyle name="Normal 4 21 2 2 2" xfId="3055"/>
    <cellStyle name="Normal 4 21 2 2 2 2" xfId="3056"/>
    <cellStyle name="Normal 4 21 2 2 3" xfId="3057"/>
    <cellStyle name="Normal 4 21 2 3" xfId="3058"/>
    <cellStyle name="Normal 4 21 2 3 2" xfId="3059"/>
    <cellStyle name="Normal 4 21 2 4" xfId="3060"/>
    <cellStyle name="Normal 4 21 3" xfId="3061"/>
    <cellStyle name="Normal 4 21 3 2" xfId="3062"/>
    <cellStyle name="Normal 4 21 3 2 2" xfId="3063"/>
    <cellStyle name="Normal 4 21 3 2 2 2" xfId="3064"/>
    <cellStyle name="Normal 4 21 3 2 3" xfId="3065"/>
    <cellStyle name="Normal 4 21 3 3" xfId="3066"/>
    <cellStyle name="Normal 4 21 3 3 2" xfId="3067"/>
    <cellStyle name="Normal 4 21 3 4" xfId="3068"/>
    <cellStyle name="Normal 4 21 4" xfId="3069"/>
    <cellStyle name="Normal 4 21 4 2" xfId="3070"/>
    <cellStyle name="Normal 4 21 4 2 2" xfId="3071"/>
    <cellStyle name="Normal 4 21 4 2 2 2" xfId="3072"/>
    <cellStyle name="Normal 4 21 4 2 3" xfId="3073"/>
    <cellStyle name="Normal 4 21 4 3" xfId="3074"/>
    <cellStyle name="Normal 4 21 4 3 2" xfId="3075"/>
    <cellStyle name="Normal 4 21 4 4" xfId="3076"/>
    <cellStyle name="Normal 4 21 5" xfId="3077"/>
    <cellStyle name="Normal 4 21 5 2" xfId="3078"/>
    <cellStyle name="Normal 4 21 5 2 2" xfId="3079"/>
    <cellStyle name="Normal 4 21 5 3" xfId="3080"/>
    <cellStyle name="Normal 4 21 6" xfId="3081"/>
    <cellStyle name="Normal 4 21 6 2" xfId="3082"/>
    <cellStyle name="Normal 4 21 7" xfId="3083"/>
    <cellStyle name="Normal 4 21 8" xfId="3084"/>
    <cellStyle name="Normal 4 22" xfId="3085"/>
    <cellStyle name="Normal 4 22 2" xfId="3086"/>
    <cellStyle name="Normal 4 22 2 2" xfId="3087"/>
    <cellStyle name="Normal 4 22 2 2 2" xfId="3088"/>
    <cellStyle name="Normal 4 22 2 3" xfId="3089"/>
    <cellStyle name="Normal 4 22 3" xfId="3090"/>
    <cellStyle name="Normal 4 22 3 2" xfId="3091"/>
    <cellStyle name="Normal 4 22 4" xfId="3092"/>
    <cellStyle name="Normal 4 22 5" xfId="3093"/>
    <cellStyle name="Normal 4 23" xfId="3094"/>
    <cellStyle name="Normal 4 23 2" xfId="3095"/>
    <cellStyle name="Normal 4 23 2 2" xfId="3096"/>
    <cellStyle name="Normal 4 23 2 2 2" xfId="3097"/>
    <cellStyle name="Normal 4 23 2 3" xfId="3098"/>
    <cellStyle name="Normal 4 23 3" xfId="3099"/>
    <cellStyle name="Normal 4 23 3 2" xfId="3100"/>
    <cellStyle name="Normal 4 23 4" xfId="3101"/>
    <cellStyle name="Normal 4 23 5" xfId="3102"/>
    <cellStyle name="Normal 4 24" xfId="3103"/>
    <cellStyle name="Normal 4 24 2" xfId="3104"/>
    <cellStyle name="Normal 4 24 2 2" xfId="3105"/>
    <cellStyle name="Normal 4 24 2 2 2" xfId="3106"/>
    <cellStyle name="Normal 4 24 2 3" xfId="3107"/>
    <cellStyle name="Normal 4 24 3" xfId="3108"/>
    <cellStyle name="Normal 4 24 3 2" xfId="3109"/>
    <cellStyle name="Normal 4 24 4" xfId="3110"/>
    <cellStyle name="Normal 4 24 5" xfId="3111"/>
    <cellStyle name="Normal 4 25" xfId="3112"/>
    <cellStyle name="Normal 4 25 2" xfId="3113"/>
    <cellStyle name="Normal 4 25 2 2" xfId="3114"/>
    <cellStyle name="Normal 4 25 3" xfId="3115"/>
    <cellStyle name="Normal 4 25 4" xfId="3116"/>
    <cellStyle name="Normal 4 26" xfId="3117"/>
    <cellStyle name="Normal 4 26 2" xfId="3118"/>
    <cellStyle name="Normal 4 27" xfId="3119"/>
    <cellStyle name="Normal 4 27 2" xfId="3120"/>
    <cellStyle name="Normal 4 27 2 2" xfId="3121"/>
    <cellStyle name="Normal 4 27 3" xfId="3122"/>
    <cellStyle name="Normal 4 27 4" xfId="3123"/>
    <cellStyle name="Normal 4 28" xfId="3124"/>
    <cellStyle name="Normal 4 28 2" xfId="3125"/>
    <cellStyle name="Normal 4 28 3" xfId="3126"/>
    <cellStyle name="Normal 4 29" xfId="3127"/>
    <cellStyle name="Normal 4 29 2" xfId="3128"/>
    <cellStyle name="Normal 4 3" xfId="3129"/>
    <cellStyle name="Normal 4 3 2" xfId="3130"/>
    <cellStyle name="Normal 4 3 2 2" xfId="3131"/>
    <cellStyle name="Normal 4 3 2 2 2" xfId="3132"/>
    <cellStyle name="Normal 4 3 2 3" xfId="3133"/>
    <cellStyle name="Normal 4 3 2 4" xfId="3134"/>
    <cellStyle name="Normal 4 3 3" xfId="3135"/>
    <cellStyle name="Normal 4 3 4" xfId="3136"/>
    <cellStyle name="Normal 4 30" xfId="3137"/>
    <cellStyle name="Normal 4 30 2" xfId="3138"/>
    <cellStyle name="Normal 4 31" xfId="3139"/>
    <cellStyle name="Normal 4 31 2" xfId="3140"/>
    <cellStyle name="Normal 4 32" xfId="3141"/>
    <cellStyle name="Normal 4 32 2" xfId="3142"/>
    <cellStyle name="Normal 4 33" xfId="3143"/>
    <cellStyle name="Normal 4 33 2" xfId="3144"/>
    <cellStyle name="Normal 4 34" xfId="3145"/>
    <cellStyle name="Normal 4 35" xfId="3146"/>
    <cellStyle name="Normal 4 36" xfId="3147"/>
    <cellStyle name="Normal 4 37" xfId="3148"/>
    <cellStyle name="Normal 4 38" xfId="3149"/>
    <cellStyle name="Normal 4 39" xfId="3150"/>
    <cellStyle name="Normal 4 4" xfId="3151"/>
    <cellStyle name="Normal 4 4 2" xfId="3152"/>
    <cellStyle name="Normal 4 4 3" xfId="3153"/>
    <cellStyle name="Normal 4 4 4" xfId="3154"/>
    <cellStyle name="Normal 4 40" xfId="3155"/>
    <cellStyle name="Normal 4 41" xfId="3156"/>
    <cellStyle name="Normal 4 42" xfId="3157"/>
    <cellStyle name="Normal 4 43" xfId="3158"/>
    <cellStyle name="Normal 4 44" xfId="3159"/>
    <cellStyle name="Normal 4 45" xfId="3160"/>
    <cellStyle name="Normal 4 46" xfId="3161"/>
    <cellStyle name="Normal 4 47" xfId="3162"/>
    <cellStyle name="Normal 4 48" xfId="3163"/>
    <cellStyle name="Normal 4 49" xfId="3164"/>
    <cellStyle name="Normal 4 5" xfId="3165"/>
    <cellStyle name="Normal 4 5 2" xfId="3166"/>
    <cellStyle name="Normal 4 50" xfId="3167"/>
    <cellStyle name="Normal 4 51" xfId="3168"/>
    <cellStyle name="Normal 4 52" xfId="3169"/>
    <cellStyle name="Normal 4 53" xfId="3170"/>
    <cellStyle name="Normal 4 54" xfId="3171"/>
    <cellStyle name="Normal 4 55" xfId="3172"/>
    <cellStyle name="Normal 4 56" xfId="3173"/>
    <cellStyle name="Normal 4 57" xfId="3174"/>
    <cellStyle name="Normal 4 58" xfId="3175"/>
    <cellStyle name="Normal 4 59" xfId="3176"/>
    <cellStyle name="Normal 4 6" xfId="3177"/>
    <cellStyle name="Normal 4 6 2" xfId="3178"/>
    <cellStyle name="Normal 4 60" xfId="3179"/>
    <cellStyle name="Normal 4 61" xfId="3180"/>
    <cellStyle name="Normal 4 62" xfId="3181"/>
    <cellStyle name="Normal 4 63" xfId="3182"/>
    <cellStyle name="Normal 4 64" xfId="3183"/>
    <cellStyle name="Normal 4 65" xfId="3184"/>
    <cellStyle name="Normal 4 66" xfId="3185"/>
    <cellStyle name="Normal 4 67" xfId="3186"/>
    <cellStyle name="Normal 4 68" xfId="3187"/>
    <cellStyle name="Normal 4 69" xfId="3188"/>
    <cellStyle name="Normal 4 7" xfId="3189"/>
    <cellStyle name="Normal 4 7 2" xfId="3190"/>
    <cellStyle name="Normal 4 70" xfId="3191"/>
    <cellStyle name="Normal 4 71" xfId="3192"/>
    <cellStyle name="Normal 4 72" xfId="3193"/>
    <cellStyle name="Normal 4 73" xfId="3194"/>
    <cellStyle name="Normal 4 74" xfId="3195"/>
    <cellStyle name="Normal 4 75" xfId="3196"/>
    <cellStyle name="Normal 4 76" xfId="3197"/>
    <cellStyle name="Normal 4 77" xfId="3198"/>
    <cellStyle name="Normal 4 78" xfId="3199"/>
    <cellStyle name="Normal 4 79" xfId="3200"/>
    <cellStyle name="Normal 4 8" xfId="3201"/>
    <cellStyle name="Normal 4 8 2" xfId="3202"/>
    <cellStyle name="Normal 4 80" xfId="3203"/>
    <cellStyle name="Normal 4 81" xfId="3204"/>
    <cellStyle name="Normal 4 82" xfId="3205"/>
    <cellStyle name="Normal 4 83" xfId="3206"/>
    <cellStyle name="Normal 4 84" xfId="3207"/>
    <cellStyle name="Normal 4 85" xfId="3208"/>
    <cellStyle name="Normal 4 86" xfId="3209"/>
    <cellStyle name="Normal 4 87" xfId="3210"/>
    <cellStyle name="Normal 4 88" xfId="3211"/>
    <cellStyle name="Normal 4 89" xfId="3212"/>
    <cellStyle name="Normal 4 9" xfId="3213"/>
    <cellStyle name="Normal 4 9 2" xfId="3214"/>
    <cellStyle name="Normal 4 90" xfId="3215"/>
    <cellStyle name="Normal 4 91" xfId="3216"/>
    <cellStyle name="Normal 4 92" xfId="3217"/>
    <cellStyle name="Normal 4 93" xfId="3218"/>
    <cellStyle name="Normal 4 94" xfId="3219"/>
    <cellStyle name="Normal 4 95" xfId="3220"/>
    <cellStyle name="Normal 4 96" xfId="3221"/>
    <cellStyle name="Normal 4 97" xfId="3222"/>
    <cellStyle name="Normal 4 98" xfId="3223"/>
    <cellStyle name="Normal 4 99" xfId="3224"/>
    <cellStyle name="Normal 40" xfId="3225"/>
    <cellStyle name="Normal 41" xfId="3226"/>
    <cellStyle name="Normal 42" xfId="3227"/>
    <cellStyle name="Normal 43" xfId="3228"/>
    <cellStyle name="Normal 44" xfId="3229"/>
    <cellStyle name="Normal 45" xfId="3230"/>
    <cellStyle name="Normal 46" xfId="3231"/>
    <cellStyle name="Normal 47" xfId="3232"/>
    <cellStyle name="Normal 47 10" xfId="3233"/>
    <cellStyle name="Normal 47 11" xfId="3234"/>
    <cellStyle name="Normal 47 11 2" xfId="3235"/>
    <cellStyle name="Normal 47 11 3" xfId="3236"/>
    <cellStyle name="Normal 47 11 4" xfId="3237"/>
    <cellStyle name="Normal 47 11 5" xfId="3238"/>
    <cellStyle name="Normal 47 11 6" xfId="3239"/>
    <cellStyle name="Normal 47 11 7" xfId="3240"/>
    <cellStyle name="Normal 47 11 8" xfId="3241"/>
    <cellStyle name="Normal 47 12" xfId="3242"/>
    <cellStyle name="Normal 47 13" xfId="3243"/>
    <cellStyle name="Normal 47 14" xfId="3244"/>
    <cellStyle name="Normal 47 15" xfId="3245"/>
    <cellStyle name="Normal 47 16" xfId="3246"/>
    <cellStyle name="Normal 47 17" xfId="3247"/>
    <cellStyle name="Normal 47 2" xfId="3248"/>
    <cellStyle name="Normal 47 3" xfId="3249"/>
    <cellStyle name="Normal 47 3 2" xfId="3250"/>
    <cellStyle name="Normal 47 3 3" xfId="3251"/>
    <cellStyle name="Normal 47 3 4" xfId="3252"/>
    <cellStyle name="Normal 47 3 5" xfId="3253"/>
    <cellStyle name="Normal 47 3 6" xfId="3254"/>
    <cellStyle name="Normal 47 3 7" xfId="3255"/>
    <cellStyle name="Normal 47 3 8" xfId="3256"/>
    <cellStyle name="Normal 47 4" xfId="3257"/>
    <cellStyle name="Normal 47 4 2" xfId="3258"/>
    <cellStyle name="Normal 47 4 3" xfId="3259"/>
    <cellStyle name="Normal 47 4 4" xfId="3260"/>
    <cellStyle name="Normal 47 4 5" xfId="3261"/>
    <cellStyle name="Normal 47 4 6" xfId="3262"/>
    <cellStyle name="Normal 47 4 7" xfId="3263"/>
    <cellStyle name="Normal 47 4 8" xfId="3264"/>
    <cellStyle name="Normal 47 5" xfId="3265"/>
    <cellStyle name="Normal 47 5 2" xfId="3266"/>
    <cellStyle name="Normal 47 5 3" xfId="3267"/>
    <cellStyle name="Normal 47 5 4" xfId="3268"/>
    <cellStyle name="Normal 47 5 5" xfId="3269"/>
    <cellStyle name="Normal 47 5 6" xfId="3270"/>
    <cellStyle name="Normal 47 5 7" xfId="3271"/>
    <cellStyle name="Normal 47 5 8" xfId="3272"/>
    <cellStyle name="Normal 47 6" xfId="3273"/>
    <cellStyle name="Normal 47 6 2" xfId="3274"/>
    <cellStyle name="Normal 47 6 3" xfId="3275"/>
    <cellStyle name="Normal 47 6 4" xfId="3276"/>
    <cellStyle name="Normal 47 6 5" xfId="3277"/>
    <cellStyle name="Normal 47 6 6" xfId="3278"/>
    <cellStyle name="Normal 47 6 7" xfId="3279"/>
    <cellStyle name="Normal 47 6 8" xfId="3280"/>
    <cellStyle name="Normal 47 7" xfId="3281"/>
    <cellStyle name="Normal 47 7 2" xfId="3282"/>
    <cellStyle name="Normal 47 7 3" xfId="3283"/>
    <cellStyle name="Normal 47 7 4" xfId="3284"/>
    <cellStyle name="Normal 47 7 5" xfId="3285"/>
    <cellStyle name="Normal 47 7 6" xfId="3286"/>
    <cellStyle name="Normal 47 7 7" xfId="3287"/>
    <cellStyle name="Normal 47 7 8" xfId="3288"/>
    <cellStyle name="Normal 47 8" xfId="3289"/>
    <cellStyle name="Normal 47 8 2" xfId="3290"/>
    <cellStyle name="Normal 47 8 3" xfId="3291"/>
    <cellStyle name="Normal 47 8 4" xfId="3292"/>
    <cellStyle name="Normal 47 8 5" xfId="3293"/>
    <cellStyle name="Normal 47 8 6" xfId="3294"/>
    <cellStyle name="Normal 47 8 7" xfId="3295"/>
    <cellStyle name="Normal 47 8 8" xfId="3296"/>
    <cellStyle name="Normal 47 9" xfId="3297"/>
    <cellStyle name="Normal 48" xfId="3298"/>
    <cellStyle name="Normal 49" xfId="3299"/>
    <cellStyle name="Normal 49 2" xfId="3300"/>
    <cellStyle name="Normal 49 2 2" xfId="3301"/>
    <cellStyle name="Normal 49 2 2 2" xfId="3302"/>
    <cellStyle name="Normal 49 2 2 2 2" xfId="3303"/>
    <cellStyle name="Normal 49 2 2 3" xfId="3304"/>
    <cellStyle name="Normal 49 2 3" xfId="3305"/>
    <cellStyle name="Normal 49 2 3 2" xfId="3306"/>
    <cellStyle name="Normal 49 2 4" xfId="3307"/>
    <cellStyle name="Normal 49 3" xfId="3308"/>
    <cellStyle name="Normal 49 3 2" xfId="3309"/>
    <cellStyle name="Normal 49 3 2 2" xfId="3310"/>
    <cellStyle name="Normal 49 3 2 2 2" xfId="3311"/>
    <cellStyle name="Normal 49 3 2 3" xfId="3312"/>
    <cellStyle name="Normal 49 3 3" xfId="3313"/>
    <cellStyle name="Normal 49 3 3 2" xfId="3314"/>
    <cellStyle name="Normal 49 3 4" xfId="3315"/>
    <cellStyle name="Normal 49 4" xfId="3316"/>
    <cellStyle name="Normal 49 4 2" xfId="3317"/>
    <cellStyle name="Normal 49 4 2 2" xfId="3318"/>
    <cellStyle name="Normal 49 4 2 2 2" xfId="3319"/>
    <cellStyle name="Normal 49 4 2 3" xfId="3320"/>
    <cellStyle name="Normal 49 4 3" xfId="3321"/>
    <cellStyle name="Normal 49 4 3 2" xfId="3322"/>
    <cellStyle name="Normal 49 4 4" xfId="3323"/>
    <cellStyle name="Normal 49 5" xfId="3324"/>
    <cellStyle name="Normal 49 5 2" xfId="3325"/>
    <cellStyle name="Normal 49 5 2 2" xfId="3326"/>
    <cellStyle name="Normal 49 5 3" xfId="3327"/>
    <cellStyle name="Normal 49 6" xfId="3328"/>
    <cellStyle name="Normal 49 6 2" xfId="3329"/>
    <cellStyle name="Normal 49 7" xfId="3330"/>
    <cellStyle name="Normal 49 8" xfId="3331"/>
    <cellStyle name="Normal 5" xfId="54"/>
    <cellStyle name="Normal-- 5" xfId="3333"/>
    <cellStyle name="Normal 5 10" xfId="3334"/>
    <cellStyle name="Normal 5 10 2" xfId="3335"/>
    <cellStyle name="Normal 5 100" xfId="3336"/>
    <cellStyle name="Normal 5 101" xfId="3337"/>
    <cellStyle name="Normal 5 102" xfId="3338"/>
    <cellStyle name="Normal 5 103" xfId="3339"/>
    <cellStyle name="Normal 5 104" xfId="3340"/>
    <cellStyle name="Normal 5 105" xfId="3341"/>
    <cellStyle name="Normal 5 106" xfId="3342"/>
    <cellStyle name="Normal 5 107" xfId="3343"/>
    <cellStyle name="Normal 5 108" xfId="3344"/>
    <cellStyle name="Normal 5 109" xfId="3345"/>
    <cellStyle name="Normal 5 11" xfId="3346"/>
    <cellStyle name="Normal 5 11 2" xfId="3347"/>
    <cellStyle name="Normal 5 110" xfId="3348"/>
    <cellStyle name="Normal 5 111" xfId="3349"/>
    <cellStyle name="Normal 5 112" xfId="3350"/>
    <cellStyle name="Normal 5 113" xfId="3351"/>
    <cellStyle name="Normal 5 114" xfId="3332"/>
    <cellStyle name="Normal 5 115" xfId="4685"/>
    <cellStyle name="Normal 5 116" xfId="4588"/>
    <cellStyle name="Normal 5 117" xfId="4684"/>
    <cellStyle name="Normal 5 118" xfId="4586"/>
    <cellStyle name="Normal 5 119" xfId="4686"/>
    <cellStyle name="Normal 5 12" xfId="3352"/>
    <cellStyle name="Normal 5 12 2" xfId="3353"/>
    <cellStyle name="Normal 5 120" xfId="4585"/>
    <cellStyle name="Normal 5 121" xfId="4687"/>
    <cellStyle name="Normal 5 122" xfId="4587"/>
    <cellStyle name="Normal 5 123" xfId="4688"/>
    <cellStyle name="Normal 5 124" xfId="4579"/>
    <cellStyle name="Normal 5 125" xfId="4689"/>
    <cellStyle name="Normal 5 126" xfId="4582"/>
    <cellStyle name="Normal 5 127" xfId="4690"/>
    <cellStyle name="Normal 5 128" xfId="4584"/>
    <cellStyle name="Normal 5 129" xfId="4692"/>
    <cellStyle name="Normal 5 13" xfId="3354"/>
    <cellStyle name="Normal 5 13 2" xfId="3355"/>
    <cellStyle name="Normal 5 130" xfId="4581"/>
    <cellStyle name="Normal 5 131" xfId="4691"/>
    <cellStyle name="Normal 5 132" xfId="4580"/>
    <cellStyle name="Normal 5 133" xfId="4693"/>
    <cellStyle name="Normal 5 134" xfId="4583"/>
    <cellStyle name="Normal 5 135" xfId="4694"/>
    <cellStyle name="Normal 5 136" xfId="4589"/>
    <cellStyle name="Normal 5 137" xfId="4695"/>
    <cellStyle name="Normal 5 138" xfId="4856"/>
    <cellStyle name="Normal 5 139" xfId="4841"/>
    <cellStyle name="Normal 5 14" xfId="3356"/>
    <cellStyle name="Normal 5 14 2" xfId="3357"/>
    <cellStyle name="Normal 5 140" xfId="4857"/>
    <cellStyle name="Normal 5 141" xfId="4938"/>
    <cellStyle name="Normal 5 142" xfId="4882"/>
    <cellStyle name="Normal 5 143" xfId="4908"/>
    <cellStyle name="Normal 5 144" xfId="4916"/>
    <cellStyle name="Normal 5 15" xfId="3358"/>
    <cellStyle name="Normal 5 15 2" xfId="3359"/>
    <cellStyle name="Normal 5 16" xfId="3360"/>
    <cellStyle name="Normal 5 16 2" xfId="3361"/>
    <cellStyle name="Normal 5 17" xfId="3362"/>
    <cellStyle name="Normal 5 17 2" xfId="3363"/>
    <cellStyle name="Normal 5 18" xfId="3364"/>
    <cellStyle name="Normal 5 18 2" xfId="3365"/>
    <cellStyle name="Normal 5 19" xfId="3366"/>
    <cellStyle name="Normal 5 19 2" xfId="3367"/>
    <cellStyle name="Normal 5 2" xfId="74"/>
    <cellStyle name="Normal 5 2 2" xfId="3369"/>
    <cellStyle name="Normal 5 2 3" xfId="3370"/>
    <cellStyle name="Normal 5 2 4" xfId="3371"/>
    <cellStyle name="Normal 5 2 5" xfId="3372"/>
    <cellStyle name="Normal 5 2 6" xfId="3368"/>
    <cellStyle name="Normal 5 20" xfId="3373"/>
    <cellStyle name="Normal 5 20 2" xfId="3374"/>
    <cellStyle name="Normal 5 21" xfId="3375"/>
    <cellStyle name="Normal 5 21 2" xfId="3376"/>
    <cellStyle name="Normal 5 22" xfId="3377"/>
    <cellStyle name="Normal 5 22 2" xfId="3378"/>
    <cellStyle name="Normal 5 22 2 2" xfId="3379"/>
    <cellStyle name="Normal 5 22 3" xfId="3380"/>
    <cellStyle name="Normal 5 22 4" xfId="3381"/>
    <cellStyle name="Normal 5 23" xfId="3382"/>
    <cellStyle name="Normal 5 23 2" xfId="3383"/>
    <cellStyle name="Normal 5 24" xfId="3384"/>
    <cellStyle name="Normal 5 24 2" xfId="3385"/>
    <cellStyle name="Normal 5 25" xfId="3386"/>
    <cellStyle name="Normal 5 25 2" xfId="3387"/>
    <cellStyle name="Normal 5 26" xfId="3388"/>
    <cellStyle name="Normal 5 26 2" xfId="3389"/>
    <cellStyle name="Normal 5 27" xfId="3390"/>
    <cellStyle name="Normal 5 27 2" xfId="3391"/>
    <cellStyle name="Normal 5 28" xfId="3392"/>
    <cellStyle name="Normal 5 28 2" xfId="3393"/>
    <cellStyle name="Normal 5 29" xfId="3394"/>
    <cellStyle name="Normal 5 29 2" xfId="3395"/>
    <cellStyle name="Normal 5 3" xfId="3396"/>
    <cellStyle name="Normal 5 3 2" xfId="3397"/>
    <cellStyle name="Normal 5 30" xfId="3398"/>
    <cellStyle name="Normal 5 30 2" xfId="3399"/>
    <cellStyle name="Normal 5 31" xfId="3400"/>
    <cellStyle name="Normal 5 31 2" xfId="3401"/>
    <cellStyle name="Normal 5 32" xfId="3402"/>
    <cellStyle name="Normal 5 32 2" xfId="3403"/>
    <cellStyle name="Normal 5 33" xfId="3404"/>
    <cellStyle name="Normal 5 33 2" xfId="3405"/>
    <cellStyle name="Normal 5 34" xfId="3406"/>
    <cellStyle name="Normal 5 34 2" xfId="3407"/>
    <cellStyle name="Normal 5 35" xfId="3408"/>
    <cellStyle name="Normal 5 35 2" xfId="3409"/>
    <cellStyle name="Normal 5 36" xfId="3410"/>
    <cellStyle name="Normal 5 36 2" xfId="3411"/>
    <cellStyle name="Normal 5 37" xfId="3412"/>
    <cellStyle name="Normal 5 37 2" xfId="3413"/>
    <cellStyle name="Normal 5 38" xfId="3414"/>
    <cellStyle name="Normal 5 39" xfId="3415"/>
    <cellStyle name="Normal 5 4" xfId="3416"/>
    <cellStyle name="Normal 5 4 2" xfId="3417"/>
    <cellStyle name="Normal 5 40" xfId="3418"/>
    <cellStyle name="Normal 5 41" xfId="3419"/>
    <cellStyle name="Normal 5 42" xfId="3420"/>
    <cellStyle name="Normal 5 43" xfId="3421"/>
    <cellStyle name="Normal 5 44" xfId="3422"/>
    <cellStyle name="Normal 5 45" xfId="3423"/>
    <cellStyle name="Normal 5 46" xfId="3424"/>
    <cellStyle name="Normal 5 47" xfId="3425"/>
    <cellStyle name="Normal 5 48" xfId="3426"/>
    <cellStyle name="Normal 5 49" xfId="3427"/>
    <cellStyle name="Normal 5 5" xfId="3428"/>
    <cellStyle name="Normal 5 5 2" xfId="3429"/>
    <cellStyle name="Normal 5 50" xfId="3430"/>
    <cellStyle name="Normal 5 51" xfId="3431"/>
    <cellStyle name="Normal 5 52" xfId="3432"/>
    <cellStyle name="Normal 5 53" xfId="3433"/>
    <cellStyle name="Normal 5 54" xfId="3434"/>
    <cellStyle name="Normal 5 55" xfId="3435"/>
    <cellStyle name="Normal 5 56" xfId="3436"/>
    <cellStyle name="Normal 5 57" xfId="3437"/>
    <cellStyle name="Normal 5 58" xfId="3438"/>
    <cellStyle name="Normal 5 59" xfId="3439"/>
    <cellStyle name="Normal 5 6" xfId="3440"/>
    <cellStyle name="Normal 5 6 2" xfId="3441"/>
    <cellStyle name="Normal 5 60" xfId="3442"/>
    <cellStyle name="Normal 5 61" xfId="3443"/>
    <cellStyle name="Normal 5 62" xfId="3444"/>
    <cellStyle name="Normal 5 63" xfId="3445"/>
    <cellStyle name="Normal 5 64" xfId="3446"/>
    <cellStyle name="Normal 5 65" xfId="3447"/>
    <cellStyle name="Normal 5 66" xfId="3448"/>
    <cellStyle name="Normal 5 67" xfId="3449"/>
    <cellStyle name="Normal 5 68" xfId="3450"/>
    <cellStyle name="Normal 5 69" xfId="3451"/>
    <cellStyle name="Normal 5 7" xfId="3452"/>
    <cellStyle name="Normal 5 7 2" xfId="3453"/>
    <cellStyle name="Normal 5 70" xfId="3454"/>
    <cellStyle name="Normal 5 71" xfId="3455"/>
    <cellStyle name="Normal 5 72" xfId="3456"/>
    <cellStyle name="Normal 5 73" xfId="3457"/>
    <cellStyle name="Normal 5 74" xfId="3458"/>
    <cellStyle name="Normal 5 75" xfId="3459"/>
    <cellStyle name="Normal 5 76" xfId="3460"/>
    <cellStyle name="Normal 5 77" xfId="3461"/>
    <cellStyle name="Normal 5 78" xfId="3462"/>
    <cellStyle name="Normal 5 79" xfId="3463"/>
    <cellStyle name="Normal 5 8" xfId="3464"/>
    <cellStyle name="Normal 5 8 2" xfId="3465"/>
    <cellStyle name="Normal 5 80" xfId="3466"/>
    <cellStyle name="Normal 5 81" xfId="3467"/>
    <cellStyle name="Normal 5 82" xfId="3468"/>
    <cellStyle name="Normal 5 83" xfId="3469"/>
    <cellStyle name="Normal 5 84" xfId="3470"/>
    <cellStyle name="Normal 5 85" xfId="3471"/>
    <cellStyle name="Normal 5 86" xfId="3472"/>
    <cellStyle name="Normal 5 87" xfId="3473"/>
    <cellStyle name="Normal 5 88" xfId="3474"/>
    <cellStyle name="Normal 5 89" xfId="3475"/>
    <cellStyle name="Normal 5 9" xfId="3476"/>
    <cellStyle name="Normal 5 9 2" xfId="3477"/>
    <cellStyle name="Normal 5 90" xfId="3478"/>
    <cellStyle name="Normal 5 91" xfId="3479"/>
    <cellStyle name="Normal 5 92" xfId="3480"/>
    <cellStyle name="Normal 5 93" xfId="3481"/>
    <cellStyle name="Normal 5 94" xfId="3482"/>
    <cellStyle name="Normal 5 95" xfId="3483"/>
    <cellStyle name="Normal 5 96" xfId="3484"/>
    <cellStyle name="Normal 5 97" xfId="3485"/>
    <cellStyle name="Normal 5 98" xfId="3486"/>
    <cellStyle name="Normal 5 99" xfId="3487"/>
    <cellStyle name="Normal 50" xfId="3488"/>
    <cellStyle name="Normal 50 2" xfId="3489"/>
    <cellStyle name="Normal 50 3" xfId="3490"/>
    <cellStyle name="Normal 50 4" xfId="3491"/>
    <cellStyle name="Normal 50 5" xfId="3492"/>
    <cellStyle name="Normal 50 6" xfId="3493"/>
    <cellStyle name="Normal 50 7" xfId="3494"/>
    <cellStyle name="Normal 50 8" xfId="3495"/>
    <cellStyle name="Normal 51" xfId="3496"/>
    <cellStyle name="Normal 51 2" xfId="3497"/>
    <cellStyle name="Normal 51 2 2" xfId="3498"/>
    <cellStyle name="Normal 51 2 2 2" xfId="3499"/>
    <cellStyle name="Normal 51 2 2 2 2" xfId="3500"/>
    <cellStyle name="Normal 51 2 2 3" xfId="3501"/>
    <cellStyle name="Normal 51 2 3" xfId="3502"/>
    <cellStyle name="Normal 51 2 3 2" xfId="3503"/>
    <cellStyle name="Normal 51 2 4" xfId="3504"/>
    <cellStyle name="Normal 51 3" xfId="3505"/>
    <cellStyle name="Normal 51 3 2" xfId="3506"/>
    <cellStyle name="Normal 51 3 2 2" xfId="3507"/>
    <cellStyle name="Normal 51 3 3" xfId="3508"/>
    <cellStyle name="Normal 51 4" xfId="3509"/>
    <cellStyle name="Normal 51 4 2" xfId="3510"/>
    <cellStyle name="Normal 51 5" xfId="3511"/>
    <cellStyle name="Normal 51 6" xfId="3512"/>
    <cellStyle name="Normal 51 7" xfId="3513"/>
    <cellStyle name="Normal 51 8" xfId="3514"/>
    <cellStyle name="Normal 52" xfId="3515"/>
    <cellStyle name="Normal 52 2" xfId="3516"/>
    <cellStyle name="Normal 52 2 2" xfId="3517"/>
    <cellStyle name="Normal 52 3" xfId="3518"/>
    <cellStyle name="Normal 52 4" xfId="3519"/>
    <cellStyle name="Normal 52 5" xfId="3520"/>
    <cellStyle name="Normal 52 6" xfId="3521"/>
    <cellStyle name="Normal 52 7" xfId="3522"/>
    <cellStyle name="Normal 52 8" xfId="3523"/>
    <cellStyle name="Normal 53" xfId="3524"/>
    <cellStyle name="Normal 53 2" xfId="3525"/>
    <cellStyle name="Normal 53 2 2" xfId="3526"/>
    <cellStyle name="Normal 53 2 2 2" xfId="3527"/>
    <cellStyle name="Normal 53 2 3" xfId="3528"/>
    <cellStyle name="Normal 53 3" xfId="3529"/>
    <cellStyle name="Normal 53 3 2" xfId="3530"/>
    <cellStyle name="Normal 53 4" xfId="3531"/>
    <cellStyle name="Normal 53 5" xfId="3532"/>
    <cellStyle name="Normal 53 6" xfId="3533"/>
    <cellStyle name="Normal 53 7" xfId="3534"/>
    <cellStyle name="Normal 53 8" xfId="3535"/>
    <cellStyle name="Normal 54" xfId="3536"/>
    <cellStyle name="Normal 54 2" xfId="3537"/>
    <cellStyle name="Normal 54 3" xfId="3538"/>
    <cellStyle name="Normal 54 4" xfId="3539"/>
    <cellStyle name="Normal 54 5" xfId="3540"/>
    <cellStyle name="Normal 54 6" xfId="3541"/>
    <cellStyle name="Normal 54 7" xfId="3542"/>
    <cellStyle name="Normal 54 8" xfId="3543"/>
    <cellStyle name="Normal 55" xfId="3544"/>
    <cellStyle name="Normal 55 2" xfId="3545"/>
    <cellStyle name="Normal 55 3" xfId="3546"/>
    <cellStyle name="Normal 55 4" xfId="3547"/>
    <cellStyle name="Normal 55 5" xfId="3548"/>
    <cellStyle name="Normal 55 6" xfId="3549"/>
    <cellStyle name="Normal 55 7" xfId="3550"/>
    <cellStyle name="Normal 55 8" xfId="3551"/>
    <cellStyle name="Normal 56" xfId="3552"/>
    <cellStyle name="Normal 56 2" xfId="3553"/>
    <cellStyle name="Normal 56 3" xfId="3554"/>
    <cellStyle name="Normal 56 4" xfId="3555"/>
    <cellStyle name="Normal 56 5" xfId="3556"/>
    <cellStyle name="Normal 56 6" xfId="3557"/>
    <cellStyle name="Normal 56 7" xfId="3558"/>
    <cellStyle name="Normal 56 8" xfId="3559"/>
    <cellStyle name="Normal 57" xfId="3560"/>
    <cellStyle name="Normal 57 2" xfId="3561"/>
    <cellStyle name="Normal 57 3" xfId="3562"/>
    <cellStyle name="Normal 57 4" xfId="3563"/>
    <cellStyle name="Normal 57 5" xfId="3564"/>
    <cellStyle name="Normal 57 6" xfId="3565"/>
    <cellStyle name="Normal 57 7" xfId="3566"/>
    <cellStyle name="Normal 57 8" xfId="3567"/>
    <cellStyle name="Normal 58" xfId="3568"/>
    <cellStyle name="Normal 58 2" xfId="3569"/>
    <cellStyle name="Normal 58 3" xfId="3570"/>
    <cellStyle name="Normal 58 4" xfId="3571"/>
    <cellStyle name="Normal 58 5" xfId="3572"/>
    <cellStyle name="Normal 58 6" xfId="3573"/>
    <cellStyle name="Normal 58 7" xfId="3574"/>
    <cellStyle name="Normal 58 8" xfId="3575"/>
    <cellStyle name="Normal 59" xfId="3576"/>
    <cellStyle name="Normal 59 2" xfId="3577"/>
    <cellStyle name="Normal 59 3" xfId="3578"/>
    <cellStyle name="Normal 59 4" xfId="3579"/>
    <cellStyle name="Normal 59 5" xfId="3580"/>
    <cellStyle name="Normal 59 6" xfId="3581"/>
    <cellStyle name="Normal 59 7" xfId="3582"/>
    <cellStyle name="Normal 59 8" xfId="3583"/>
    <cellStyle name="Normal 6" xfId="3584"/>
    <cellStyle name="Normal-- 6" xfId="3585"/>
    <cellStyle name="Normal 6 10" xfId="3586"/>
    <cellStyle name="Normal 6 10 2" xfId="3587"/>
    <cellStyle name="Normal 6 100" xfId="3588"/>
    <cellStyle name="Normal 6 101" xfId="3589"/>
    <cellStyle name="Normal 6 102" xfId="3590"/>
    <cellStyle name="Normal 6 103" xfId="3591"/>
    <cellStyle name="Normal 6 104" xfId="3592"/>
    <cellStyle name="Normal 6 105" xfId="3593"/>
    <cellStyle name="Normal 6 106" xfId="3594"/>
    <cellStyle name="Normal 6 107" xfId="3595"/>
    <cellStyle name="Normal 6 108" xfId="3596"/>
    <cellStyle name="Normal 6 109" xfId="3597"/>
    <cellStyle name="Normal 6 11" xfId="3598"/>
    <cellStyle name="Normal 6 11 2" xfId="3599"/>
    <cellStyle name="Normal 6 110" xfId="3600"/>
    <cellStyle name="Normal 6 111" xfId="3601"/>
    <cellStyle name="Normal 6 112" xfId="3602"/>
    <cellStyle name="Normal 6 113" xfId="3603"/>
    <cellStyle name="Normal 6 114" xfId="3604"/>
    <cellStyle name="Normal 6 115" xfId="3605"/>
    <cellStyle name="Normal 6 116" xfId="3606"/>
    <cellStyle name="Normal 6 117" xfId="3607"/>
    <cellStyle name="Normal 6 12" xfId="3608"/>
    <cellStyle name="Normal 6 12 2" xfId="3609"/>
    <cellStyle name="Normal 6 13" xfId="3610"/>
    <cellStyle name="Normal 6 13 2" xfId="3611"/>
    <cellStyle name="Normal 6 14" xfId="3612"/>
    <cellStyle name="Normal 6 14 2" xfId="3613"/>
    <cellStyle name="Normal 6 15" xfId="3614"/>
    <cellStyle name="Normal 6 15 2" xfId="3615"/>
    <cellStyle name="Normal 6 16" xfId="3616"/>
    <cellStyle name="Normal 6 16 2" xfId="3617"/>
    <cellStyle name="Normal 6 17" xfId="3618"/>
    <cellStyle name="Normal 6 17 2" xfId="3619"/>
    <cellStyle name="Normal 6 18" xfId="3620"/>
    <cellStyle name="Normal 6 18 2" xfId="3621"/>
    <cellStyle name="Normal 6 19" xfId="3622"/>
    <cellStyle name="Normal 6 19 2" xfId="3623"/>
    <cellStyle name="Normal 6 2" xfId="3624"/>
    <cellStyle name="Normal 6 2 2" xfId="3625"/>
    <cellStyle name="Normal 6 2 3" xfId="3626"/>
    <cellStyle name="Normal 6 2 4" xfId="3627"/>
    <cellStyle name="Normal 6 2 5" xfId="3628"/>
    <cellStyle name="Normal 6 20" xfId="3629"/>
    <cellStyle name="Normal 6 20 2" xfId="3630"/>
    <cellStyle name="Normal 6 21" xfId="3631"/>
    <cellStyle name="Normal 6 21 2" xfId="3632"/>
    <cellStyle name="Normal 6 21 2 2" xfId="3633"/>
    <cellStyle name="Normal 6 21 3" xfId="3634"/>
    <cellStyle name="Normal 6 21 4" xfId="3635"/>
    <cellStyle name="Normal 6 22" xfId="3636"/>
    <cellStyle name="Normal 6 22 2" xfId="3637"/>
    <cellStyle name="Normal 6 22 2 2" xfId="3638"/>
    <cellStyle name="Normal 6 22 3" xfId="3639"/>
    <cellStyle name="Normal 6 22 4" xfId="3640"/>
    <cellStyle name="Normal 6 23" xfId="3641"/>
    <cellStyle name="Normal 6 23 2" xfId="3642"/>
    <cellStyle name="Normal 6 24" xfId="3643"/>
    <cellStyle name="Normal 6 24 2" xfId="3644"/>
    <cellStyle name="Normal 6 25" xfId="3645"/>
    <cellStyle name="Normal 6 25 2" xfId="3646"/>
    <cellStyle name="Normal 6 26" xfId="3647"/>
    <cellStyle name="Normal 6 26 2" xfId="3648"/>
    <cellStyle name="Normal 6 27" xfId="3649"/>
    <cellStyle name="Normal 6 27 2" xfId="3650"/>
    <cellStyle name="Normal 6 28" xfId="3651"/>
    <cellStyle name="Normal 6 28 2" xfId="3652"/>
    <cellStyle name="Normal 6 29" xfId="3653"/>
    <cellStyle name="Normal 6 29 2" xfId="3654"/>
    <cellStyle name="Normal 6 3" xfId="3655"/>
    <cellStyle name="Normal 6 3 2" xfId="3656"/>
    <cellStyle name="Normal 6 3 3" xfId="3657"/>
    <cellStyle name="Normal 6 3 4" xfId="3658"/>
    <cellStyle name="Normal 6 30" xfId="3659"/>
    <cellStyle name="Normal 6 31" xfId="3660"/>
    <cellStyle name="Normal 6 32" xfId="3661"/>
    <cellStyle name="Normal 6 33" xfId="3662"/>
    <cellStyle name="Normal 6 34" xfId="3663"/>
    <cellStyle name="Normal 6 35" xfId="3664"/>
    <cellStyle name="Normal 6 36" xfId="3665"/>
    <cellStyle name="Normal 6 37" xfId="3666"/>
    <cellStyle name="Normal 6 38" xfId="3667"/>
    <cellStyle name="Normal 6 39" xfId="3668"/>
    <cellStyle name="Normal 6 4" xfId="3669"/>
    <cellStyle name="Normal 6 4 2" xfId="3670"/>
    <cellStyle name="Normal 6 40" xfId="3671"/>
    <cellStyle name="Normal 6 41" xfId="3672"/>
    <cellStyle name="Normal 6 42" xfId="3673"/>
    <cellStyle name="Normal 6 43" xfId="3674"/>
    <cellStyle name="Normal 6 44" xfId="3675"/>
    <cellStyle name="Normal 6 45" xfId="3676"/>
    <cellStyle name="Normal 6 46" xfId="3677"/>
    <cellStyle name="Normal 6 47" xfId="3678"/>
    <cellStyle name="Normal 6 48" xfId="3679"/>
    <cellStyle name="Normal 6 49" xfId="3680"/>
    <cellStyle name="Normal 6 5" xfId="3681"/>
    <cellStyle name="Normal 6 5 2" xfId="3682"/>
    <cellStyle name="Normal 6 50" xfId="3683"/>
    <cellStyle name="Normal 6 51" xfId="3684"/>
    <cellStyle name="Normal 6 52" xfId="3685"/>
    <cellStyle name="Normal 6 53" xfId="3686"/>
    <cellStyle name="Normal 6 54" xfId="3687"/>
    <cellStyle name="Normal 6 55" xfId="3688"/>
    <cellStyle name="Normal 6 56" xfId="3689"/>
    <cellStyle name="Normal 6 57" xfId="3690"/>
    <cellStyle name="Normal 6 58" xfId="3691"/>
    <cellStyle name="Normal 6 59" xfId="3692"/>
    <cellStyle name="Normal 6 6" xfId="3693"/>
    <cellStyle name="Normal 6 6 2" xfId="3694"/>
    <cellStyle name="Normal 6 60" xfId="3695"/>
    <cellStyle name="Normal 6 61" xfId="3696"/>
    <cellStyle name="Normal 6 62" xfId="3697"/>
    <cellStyle name="Normal 6 63" xfId="3698"/>
    <cellStyle name="Normal 6 64" xfId="3699"/>
    <cellStyle name="Normal 6 65" xfId="3700"/>
    <cellStyle name="Normal 6 66" xfId="3701"/>
    <cellStyle name="Normal 6 67" xfId="3702"/>
    <cellStyle name="Normal 6 68" xfId="3703"/>
    <cellStyle name="Normal 6 69" xfId="3704"/>
    <cellStyle name="Normal 6 7" xfId="3705"/>
    <cellStyle name="Normal 6 7 2" xfId="3706"/>
    <cellStyle name="Normal 6 70" xfId="3707"/>
    <cellStyle name="Normal 6 71" xfId="3708"/>
    <cellStyle name="Normal 6 72" xfId="3709"/>
    <cellStyle name="Normal 6 73" xfId="3710"/>
    <cellStyle name="Normal 6 74" xfId="3711"/>
    <cellStyle name="Normal 6 75" xfId="3712"/>
    <cellStyle name="Normal 6 76" xfId="3713"/>
    <cellStyle name="Normal 6 77" xfId="3714"/>
    <cellStyle name="Normal 6 78" xfId="3715"/>
    <cellStyle name="Normal 6 79" xfId="3716"/>
    <cellStyle name="Normal 6 8" xfId="3717"/>
    <cellStyle name="Normal 6 8 2" xfId="3718"/>
    <cellStyle name="Normal 6 80" xfId="3719"/>
    <cellStyle name="Normal 6 81" xfId="3720"/>
    <cellStyle name="Normal 6 82" xfId="3721"/>
    <cellStyle name="Normal 6 83" xfId="3722"/>
    <cellStyle name="Normal 6 84" xfId="3723"/>
    <cellStyle name="Normal 6 85" xfId="3724"/>
    <cellStyle name="Normal 6 86" xfId="3725"/>
    <cellStyle name="Normal 6 87" xfId="3726"/>
    <cellStyle name="Normal 6 88" xfId="3727"/>
    <cellStyle name="Normal 6 89" xfId="3728"/>
    <cellStyle name="Normal 6 9" xfId="3729"/>
    <cellStyle name="Normal 6 9 2" xfId="3730"/>
    <cellStyle name="Normal 6 90" xfId="3731"/>
    <cellStyle name="Normal 6 91" xfId="3732"/>
    <cellStyle name="Normal 6 92" xfId="3733"/>
    <cellStyle name="Normal 6 93" xfId="3734"/>
    <cellStyle name="Normal 6 94" xfId="3735"/>
    <cellStyle name="Normal 6 95" xfId="3736"/>
    <cellStyle name="Normal 6 96" xfId="3737"/>
    <cellStyle name="Normal 6 97" xfId="3738"/>
    <cellStyle name="Normal 6 98" xfId="3739"/>
    <cellStyle name="Normal 6 99" xfId="3740"/>
    <cellStyle name="Normal 60 2" xfId="3741"/>
    <cellStyle name="Normal 60 3" xfId="3742"/>
    <cellStyle name="Normal 60 4" xfId="3743"/>
    <cellStyle name="Normal 60 5" xfId="3744"/>
    <cellStyle name="Normal 60 6" xfId="3745"/>
    <cellStyle name="Normal 60 7" xfId="3746"/>
    <cellStyle name="Normal 60 8" xfId="3747"/>
    <cellStyle name="Normal 61 2" xfId="3748"/>
    <cellStyle name="Normal 61 3" xfId="3749"/>
    <cellStyle name="Normal 61 4" xfId="3750"/>
    <cellStyle name="Normal 61 5" xfId="3751"/>
    <cellStyle name="Normal 61 6" xfId="3752"/>
    <cellStyle name="Normal 61 7" xfId="3753"/>
    <cellStyle name="Normal 61 8" xfId="3754"/>
    <cellStyle name="Normal 62 2" xfId="3755"/>
    <cellStyle name="Normal 62 3" xfId="3756"/>
    <cellStyle name="Normal 62 4" xfId="3757"/>
    <cellStyle name="Normal 62 5" xfId="3758"/>
    <cellStyle name="Normal 62 6" xfId="3759"/>
    <cellStyle name="Normal 62 7" xfId="3760"/>
    <cellStyle name="Normal 62 8" xfId="3761"/>
    <cellStyle name="Normal 63 2" xfId="3762"/>
    <cellStyle name="Normal 63 3" xfId="3763"/>
    <cellStyle name="Normal 63 4" xfId="3764"/>
    <cellStyle name="Normal 63 5" xfId="3765"/>
    <cellStyle name="Normal 63 6" xfId="3766"/>
    <cellStyle name="Normal 63 7" xfId="3767"/>
    <cellStyle name="Normal 63 8" xfId="3768"/>
    <cellStyle name="Normal 64 2" xfId="3769"/>
    <cellStyle name="Normal 64 3" xfId="3770"/>
    <cellStyle name="Normal 64 4" xfId="3771"/>
    <cellStyle name="Normal 64 5" xfId="3772"/>
    <cellStyle name="Normal 64 6" xfId="3773"/>
    <cellStyle name="Normal 64 7" xfId="3774"/>
    <cellStyle name="Normal 64 8" xfId="3775"/>
    <cellStyle name="Normal 65" xfId="3776"/>
    <cellStyle name="Normal 65 2" xfId="3777"/>
    <cellStyle name="Normal 65 3" xfId="3778"/>
    <cellStyle name="Normal 65 4" xfId="3779"/>
    <cellStyle name="Normal 65 5" xfId="3780"/>
    <cellStyle name="Normal 65 6" xfId="3781"/>
    <cellStyle name="Normal 65 7" xfId="3782"/>
    <cellStyle name="Normal 65 8" xfId="3783"/>
    <cellStyle name="Normal 67 2" xfId="3784"/>
    <cellStyle name="Normal 67 3" xfId="3785"/>
    <cellStyle name="Normal 67 4" xfId="3786"/>
    <cellStyle name="Normal 67 5" xfId="3787"/>
    <cellStyle name="Normal 67 6" xfId="3788"/>
    <cellStyle name="Normal 67 7" xfId="3789"/>
    <cellStyle name="Normal 67 8" xfId="3790"/>
    <cellStyle name="Normal 69 2" xfId="3791"/>
    <cellStyle name="Normal 69 3" xfId="3792"/>
    <cellStyle name="Normal 69 4" xfId="3793"/>
    <cellStyle name="Normal 69 5" xfId="3794"/>
    <cellStyle name="Normal 69 6" xfId="3795"/>
    <cellStyle name="Normal 69 7" xfId="3796"/>
    <cellStyle name="Normal 69 8" xfId="3797"/>
    <cellStyle name="Normal 7" xfId="3798"/>
    <cellStyle name="Normal-- 7" xfId="3799"/>
    <cellStyle name="Normal 7 10" xfId="3800"/>
    <cellStyle name="Normal 7 11" xfId="3801"/>
    <cellStyle name="Normal 7 12" xfId="3802"/>
    <cellStyle name="Normal 7 13" xfId="3803"/>
    <cellStyle name="Normal 7 14" xfId="3804"/>
    <cellStyle name="Normal 7 15" xfId="3805"/>
    <cellStyle name="Normal 7 16" xfId="3806"/>
    <cellStyle name="Normal 7 17" xfId="3807"/>
    <cellStyle name="Normal 7 18" xfId="3808"/>
    <cellStyle name="Normal 7 19" xfId="3809"/>
    <cellStyle name="Normal 7 2" xfId="3810"/>
    <cellStyle name="Normal 7 2 2" xfId="3811"/>
    <cellStyle name="Normal 7 2 3" xfId="3812"/>
    <cellStyle name="Normal 7 2 4" xfId="3813"/>
    <cellStyle name="Normal 7 20" xfId="3814"/>
    <cellStyle name="Normal 7 21" xfId="3815"/>
    <cellStyle name="Normal 7 22" xfId="3816"/>
    <cellStyle name="Normal 7 23" xfId="3817"/>
    <cellStyle name="Normal 7 24" xfId="3818"/>
    <cellStyle name="Normal 7 25" xfId="3819"/>
    <cellStyle name="Normal 7 26" xfId="3820"/>
    <cellStyle name="Normal 7 27" xfId="3821"/>
    <cellStyle name="Normal 7 28" xfId="3822"/>
    <cellStyle name="Normal 7 29" xfId="3823"/>
    <cellStyle name="Normal 7 3" xfId="3824"/>
    <cellStyle name="Normal 7 30" xfId="3825"/>
    <cellStyle name="Normal 7 31" xfId="3826"/>
    <cellStyle name="Normal 7 32" xfId="3827"/>
    <cellStyle name="Normal 7 33" xfId="3828"/>
    <cellStyle name="Normal 7 34" xfId="3829"/>
    <cellStyle name="Normal 7 35" xfId="3830"/>
    <cellStyle name="Normal 7 36" xfId="3831"/>
    <cellStyle name="Normal 7 37" xfId="3832"/>
    <cellStyle name="Normal 7 38" xfId="3833"/>
    <cellStyle name="Normal 7 4" xfId="3834"/>
    <cellStyle name="Normal 7 5" xfId="3835"/>
    <cellStyle name="Normal 7 6" xfId="3836"/>
    <cellStyle name="Normal 7 7" xfId="3837"/>
    <cellStyle name="Normal 7 8" xfId="3838"/>
    <cellStyle name="Normal 7 9" xfId="3839"/>
    <cellStyle name="Normal 70 2" xfId="3840"/>
    <cellStyle name="Normal 70 3" xfId="3841"/>
    <cellStyle name="Normal 70 4" xfId="3842"/>
    <cellStyle name="Normal 70 5" xfId="3843"/>
    <cellStyle name="Normal 70 6" xfId="3844"/>
    <cellStyle name="Normal 70 7" xfId="3845"/>
    <cellStyle name="Normal 70 8" xfId="3846"/>
    <cellStyle name="Normal 71 2" xfId="3847"/>
    <cellStyle name="Normal 71 3" xfId="3848"/>
    <cellStyle name="Normal 71 4" xfId="3849"/>
    <cellStyle name="Normal 71 5" xfId="3850"/>
    <cellStyle name="Normal 71 6" xfId="3851"/>
    <cellStyle name="Normal 71 7" xfId="3852"/>
    <cellStyle name="Normal 71 8" xfId="3853"/>
    <cellStyle name="Normal 72 2" xfId="3854"/>
    <cellStyle name="Normal 72 3" xfId="3855"/>
    <cellStyle name="Normal 72 4" xfId="3856"/>
    <cellStyle name="Normal 72 5" xfId="3857"/>
    <cellStyle name="Normal 72 6" xfId="3858"/>
    <cellStyle name="Normal 72 7" xfId="3859"/>
    <cellStyle name="Normal 72 8" xfId="3860"/>
    <cellStyle name="Normal 73 2" xfId="3861"/>
    <cellStyle name="Normal 73 3" xfId="3862"/>
    <cellStyle name="Normal 73 4" xfId="3863"/>
    <cellStyle name="Normal 73 5" xfId="3864"/>
    <cellStyle name="Normal 73 6" xfId="3865"/>
    <cellStyle name="Normal 73 7" xfId="3866"/>
    <cellStyle name="Normal 73 8" xfId="3867"/>
    <cellStyle name="Normal 74 2" xfId="3868"/>
    <cellStyle name="Normal 74 3" xfId="3869"/>
    <cellStyle name="Normal 74 4" xfId="3870"/>
    <cellStyle name="Normal 74 5" xfId="3871"/>
    <cellStyle name="Normal 74 6" xfId="3872"/>
    <cellStyle name="Normal 74 7" xfId="3873"/>
    <cellStyle name="Normal 74 8" xfId="3874"/>
    <cellStyle name="Normal 75 2" xfId="3875"/>
    <cellStyle name="Normal 75 3" xfId="3876"/>
    <cellStyle name="Normal 75 4" xfId="3877"/>
    <cellStyle name="Normal 75 5" xfId="3878"/>
    <cellStyle name="Normal 75 6" xfId="3879"/>
    <cellStyle name="Normal 75 7" xfId="3880"/>
    <cellStyle name="Normal 75 8" xfId="3881"/>
    <cellStyle name="Normal 76" xfId="3882"/>
    <cellStyle name="Normal 77" xfId="3883"/>
    <cellStyle name="Normal 8" xfId="3884"/>
    <cellStyle name="Normal-- 8" xfId="3885"/>
    <cellStyle name="Normal 8 10" xfId="3886"/>
    <cellStyle name="Normal 8 11" xfId="3887"/>
    <cellStyle name="Normal 8 12" xfId="3888"/>
    <cellStyle name="Normal 8 13" xfId="3889"/>
    <cellStyle name="Normal 8 14" xfId="3890"/>
    <cellStyle name="Normal 8 15" xfId="3891"/>
    <cellStyle name="Normal 8 16" xfId="3892"/>
    <cellStyle name="Normal 8 17" xfId="3893"/>
    <cellStyle name="Normal 8 18" xfId="3894"/>
    <cellStyle name="Normal 8 19" xfId="3895"/>
    <cellStyle name="Normal 8 2" xfId="3896"/>
    <cellStyle name="Normal 8 2 2" xfId="3897"/>
    <cellStyle name="Normal 8 20" xfId="3898"/>
    <cellStyle name="Normal 8 21" xfId="3899"/>
    <cellStyle name="Normal 8 21 2" xfId="3900"/>
    <cellStyle name="Normal 8 21 2 2" xfId="3901"/>
    <cellStyle name="Normal 8 21 2 2 2" xfId="3902"/>
    <cellStyle name="Normal 8 21 2 3" xfId="3903"/>
    <cellStyle name="Normal 8 21 3" xfId="3904"/>
    <cellStyle name="Normal 8 21 3 2" xfId="3905"/>
    <cellStyle name="Normal 8 21 4" xfId="3906"/>
    <cellStyle name="Normal 8 22" xfId="3907"/>
    <cellStyle name="Normal 8 22 2" xfId="3908"/>
    <cellStyle name="Normal 8 22 2 2" xfId="3909"/>
    <cellStyle name="Normal 8 22 2 2 2" xfId="3910"/>
    <cellStyle name="Normal 8 22 2 3" xfId="3911"/>
    <cellStyle name="Normal 8 22 3" xfId="3912"/>
    <cellStyle name="Normal 8 22 3 2" xfId="3913"/>
    <cellStyle name="Normal 8 22 4" xfId="3914"/>
    <cellStyle name="Normal 8 23" xfId="3915"/>
    <cellStyle name="Normal 8 23 2" xfId="3916"/>
    <cellStyle name="Normal 8 23 2 2" xfId="3917"/>
    <cellStyle name="Normal 8 23 3" xfId="3918"/>
    <cellStyle name="Normal 8 24" xfId="3919"/>
    <cellStyle name="Normal 8 24 2" xfId="3920"/>
    <cellStyle name="Normal 8 25" xfId="3921"/>
    <cellStyle name="Normal 8 26" xfId="3922"/>
    <cellStyle name="Normal 8 27" xfId="3923"/>
    <cellStyle name="Normal 8 28" xfId="3924"/>
    <cellStyle name="Normal 8 29" xfId="3925"/>
    <cellStyle name="Normal 8 3" xfId="3926"/>
    <cellStyle name="Normal 8 3 2" xfId="3927"/>
    <cellStyle name="Normal 8 30" xfId="3928"/>
    <cellStyle name="Normal 8 31" xfId="3929"/>
    <cellStyle name="Normal 8 32" xfId="3930"/>
    <cellStyle name="Normal 8 33" xfId="3931"/>
    <cellStyle name="Normal 8 34" xfId="3932"/>
    <cellStyle name="Normal 8 35" xfId="3933"/>
    <cellStyle name="Normal 8 36" xfId="3934"/>
    <cellStyle name="Normal 8 37" xfId="3935"/>
    <cellStyle name="Normal 8 38" xfId="3936"/>
    <cellStyle name="Normal 8 39" xfId="3937"/>
    <cellStyle name="Normal 8 4" xfId="3938"/>
    <cellStyle name="Normal 8 40" xfId="3939"/>
    <cellStyle name="Normal 8 41" xfId="3940"/>
    <cellStyle name="Normal 8 42" xfId="3941"/>
    <cellStyle name="Normal 8 5" xfId="3942"/>
    <cellStyle name="Normal 8 6" xfId="3943"/>
    <cellStyle name="Normal 8 7" xfId="3944"/>
    <cellStyle name="Normal 8 8" xfId="3945"/>
    <cellStyle name="Normal 8 9" xfId="3946"/>
    <cellStyle name="Normal 9" xfId="3947"/>
    <cellStyle name="Normal 9 2" xfId="3948"/>
    <cellStyle name="Normal 9 2 2" xfId="3949"/>
    <cellStyle name="Normal 9 3" xfId="3950"/>
    <cellStyle name="Normal 9 4" xfId="3951"/>
    <cellStyle name="Normal 9 5" xfId="3952"/>
    <cellStyle name="Normal 9 6" xfId="3953"/>
    <cellStyle name="Normal2" xfId="3954"/>
    <cellStyle name="Normale_97.98.us" xfId="3955"/>
    <cellStyle name="NormalGB" xfId="3956"/>
    <cellStyle name="Normalx" xfId="3957"/>
    <cellStyle name="Note 2" xfId="56"/>
    <cellStyle name="Note 2 10" xfId="3959"/>
    <cellStyle name="Note 2 11" xfId="3960"/>
    <cellStyle name="Note 2 12" xfId="3958"/>
    <cellStyle name="Note 2 12 2" xfId="5464"/>
    <cellStyle name="Note 2 12 3" xfId="5073"/>
    <cellStyle name="Note 2 13" xfId="4736"/>
    <cellStyle name="Note 2 13 2" xfId="5609"/>
    <cellStyle name="Note 2 13 3" xfId="5218"/>
    <cellStyle name="Note 2 14" xfId="4558"/>
    <cellStyle name="Note 2 14 2" xfId="5500"/>
    <cellStyle name="Note 2 14 3" xfId="5109"/>
    <cellStyle name="Note 2 15" xfId="4738"/>
    <cellStyle name="Note 2 15 2" xfId="5611"/>
    <cellStyle name="Note 2 15 3" xfId="5220"/>
    <cellStyle name="Note 2 16" xfId="4556"/>
    <cellStyle name="Note 2 16 2" xfId="5498"/>
    <cellStyle name="Note 2 16 3" xfId="5107"/>
    <cellStyle name="Note 2 17" xfId="4740"/>
    <cellStyle name="Note 2 17 2" xfId="5613"/>
    <cellStyle name="Note 2 17 3" xfId="5222"/>
    <cellStyle name="Note 2 18" xfId="4549"/>
    <cellStyle name="Note 2 18 2" xfId="5491"/>
    <cellStyle name="Note 2 18 3" xfId="5100"/>
    <cellStyle name="Note 2 19" xfId="4552"/>
    <cellStyle name="Note 2 19 2" xfId="5494"/>
    <cellStyle name="Note 2 19 3" xfId="5103"/>
    <cellStyle name="Note 2 2" xfId="67"/>
    <cellStyle name="Note 2 2 10" xfId="4741"/>
    <cellStyle name="Note 2 2 10 2" xfId="5614"/>
    <cellStyle name="Note 2 2 10 3" xfId="5223"/>
    <cellStyle name="Note 2 2 11" xfId="4547"/>
    <cellStyle name="Note 2 2 11 2" xfId="5489"/>
    <cellStyle name="Note 2 2 11 3" xfId="5098"/>
    <cellStyle name="Note 2 2 12" xfId="4550"/>
    <cellStyle name="Note 2 2 12 2" xfId="5492"/>
    <cellStyle name="Note 2 2 12 3" xfId="5101"/>
    <cellStyle name="Note 2 2 13" xfId="4553"/>
    <cellStyle name="Note 2 2 13 2" xfId="5495"/>
    <cellStyle name="Note 2 2 13 3" xfId="5104"/>
    <cellStyle name="Note 2 2 14" xfId="4745"/>
    <cellStyle name="Note 2 2 14 2" xfId="5618"/>
    <cellStyle name="Note 2 2 14 3" xfId="5227"/>
    <cellStyle name="Note 2 2 15" xfId="4543"/>
    <cellStyle name="Note 2 2 15 2" xfId="5485"/>
    <cellStyle name="Note 2 2 15 3" xfId="5094"/>
    <cellStyle name="Note 2 2 16" xfId="4545"/>
    <cellStyle name="Note 2 2 16 2" xfId="5487"/>
    <cellStyle name="Note 2 2 16 3" xfId="5096"/>
    <cellStyle name="Note 2 2 17" xfId="4548"/>
    <cellStyle name="Note 2 2 17 2" xfId="5490"/>
    <cellStyle name="Note 2 2 17 3" xfId="5099"/>
    <cellStyle name="Note 2 2 18" xfId="4834"/>
    <cellStyle name="Note 2 2 18 2" xfId="5684"/>
    <cellStyle name="Note 2 2 18 3" xfId="5293"/>
    <cellStyle name="Note 2 2 19" xfId="4864"/>
    <cellStyle name="Note 2 2 19 2" xfId="5705"/>
    <cellStyle name="Note 2 2 19 3" xfId="5314"/>
    <cellStyle name="Note 2 2 2" xfId="87"/>
    <cellStyle name="Note 2 2 2 2" xfId="3963"/>
    <cellStyle name="Note 2 2 2 3" xfId="3964"/>
    <cellStyle name="Note 2 2 2 4" xfId="3962"/>
    <cellStyle name="Note 2 2 2 5" xfId="5052"/>
    <cellStyle name="Note 2 2 20" xfId="91"/>
    <cellStyle name="Note 2 2 20 2" xfId="5055"/>
    <cellStyle name="Note 2 2 21" xfId="4905"/>
    <cellStyle name="Note 2 2 21 2" xfId="5342"/>
    <cellStyle name="Note 2 2 22" xfId="4906"/>
    <cellStyle name="Note 2 2 22 2" xfId="5343"/>
    <cellStyle name="Note 2 2 23" xfId="4922"/>
    <cellStyle name="Note 2 2 24" xfId="5450"/>
    <cellStyle name="Note 2 2 25" xfId="5042"/>
    <cellStyle name="Note 2 2 3" xfId="3965"/>
    <cellStyle name="Note 2 2 4" xfId="3966"/>
    <cellStyle name="Note 2 2 5" xfId="3961"/>
    <cellStyle name="Note 2 2 5 2" xfId="5465"/>
    <cellStyle name="Note 2 2 5 3" xfId="5074"/>
    <cellStyle name="Note 2 2 6" xfId="4737"/>
    <cellStyle name="Note 2 2 6 2" xfId="5610"/>
    <cellStyle name="Note 2 2 6 3" xfId="5219"/>
    <cellStyle name="Note 2 2 7" xfId="4557"/>
    <cellStyle name="Note 2 2 7 2" xfId="5499"/>
    <cellStyle name="Note 2 2 7 3" xfId="5108"/>
    <cellStyle name="Note 2 2 8" xfId="4739"/>
    <cellStyle name="Note 2 2 8 2" xfId="5612"/>
    <cellStyle name="Note 2 2 8 3" xfId="5221"/>
    <cellStyle name="Note 2 2 9" xfId="4555"/>
    <cellStyle name="Note 2 2 9 2" xfId="5497"/>
    <cellStyle name="Note 2 2 9 3" xfId="5106"/>
    <cellStyle name="Note 2 20" xfId="4554"/>
    <cellStyle name="Note 2 20 2" xfId="5496"/>
    <cellStyle name="Note 2 20 3" xfId="5105"/>
    <cellStyle name="Note 2 21" xfId="4744"/>
    <cellStyle name="Note 2 21 2" xfId="5617"/>
    <cellStyle name="Note 2 21 3" xfId="5226"/>
    <cellStyle name="Note 2 22" xfId="4544"/>
    <cellStyle name="Note 2 22 2" xfId="5486"/>
    <cellStyle name="Note 2 22 3" xfId="5095"/>
    <cellStyle name="Note 2 23" xfId="4546"/>
    <cellStyle name="Note 2 23 2" xfId="5488"/>
    <cellStyle name="Note 2 23 3" xfId="5097"/>
    <cellStyle name="Note 2 24" xfId="4551"/>
    <cellStyle name="Note 2 24 2" xfId="5493"/>
    <cellStyle name="Note 2 24 3" xfId="5102"/>
    <cellStyle name="Note 2 25" xfId="4835"/>
    <cellStyle name="Note 2 25 2" xfId="5685"/>
    <cellStyle name="Note 2 25 3" xfId="5294"/>
    <cellStyle name="Note 2 26" xfId="4863"/>
    <cellStyle name="Note 2 26 2" xfId="5704"/>
    <cellStyle name="Note 2 26 3" xfId="5313"/>
    <cellStyle name="Note 2 27" xfId="93"/>
    <cellStyle name="Note 2 27 2" xfId="5057"/>
    <cellStyle name="Note 2 28" xfId="5028"/>
    <cellStyle name="Note 2 28 2" xfId="5443"/>
    <cellStyle name="Note 2 29" xfId="95"/>
    <cellStyle name="Note 2 29 2" xfId="5059"/>
    <cellStyle name="Note 2 3" xfId="81"/>
    <cellStyle name="Note 2 3 2" xfId="3968"/>
    <cellStyle name="Note 2 3 3" xfId="3967"/>
    <cellStyle name="Note 2 3 4" xfId="5046"/>
    <cellStyle name="Note 2 30" xfId="4921"/>
    <cellStyle name="Note 2 31" xfId="5448"/>
    <cellStyle name="Note 2 32" xfId="5040"/>
    <cellStyle name="Note 2 4" xfId="3969"/>
    <cellStyle name="Note 2 5" xfId="3970"/>
    <cellStyle name="Note 2 6" xfId="3971"/>
    <cellStyle name="Note 2 7" xfId="3972"/>
    <cellStyle name="Note 2 8" xfId="3973"/>
    <cellStyle name="Note 2 9" xfId="3974"/>
    <cellStyle name="Note 3" xfId="55"/>
    <cellStyle name="Note 3 2" xfId="66"/>
    <cellStyle name="Note 3 2 2" xfId="86"/>
    <cellStyle name="Note 3 2 2 2" xfId="3976"/>
    <cellStyle name="Note 3 2 2 3" xfId="5051"/>
    <cellStyle name="Note 3 2 3" xfId="92"/>
    <cellStyle name="Note 3 2 3 2" xfId="5056"/>
    <cellStyle name="Note 3 2 4" xfId="5449"/>
    <cellStyle name="Note 3 2 5" xfId="5041"/>
    <cellStyle name="Note 3 3" xfId="80"/>
    <cellStyle name="Note 3 3 2" xfId="3977"/>
    <cellStyle name="Note 3 3 3" xfId="5045"/>
    <cellStyle name="Note 3 4" xfId="3975"/>
    <cellStyle name="Note 3 5" xfId="94"/>
    <cellStyle name="Note 3 5 2" xfId="5058"/>
    <cellStyle name="Note 3 6" xfId="5447"/>
    <cellStyle name="Note 3 7" xfId="5039"/>
    <cellStyle name="Note 4" xfId="3978"/>
    <cellStyle name="Note 4 2" xfId="3979"/>
    <cellStyle name="Note 5" xfId="3980"/>
    <cellStyle name="Note 5 2" xfId="3981"/>
    <cellStyle name="Note 6" xfId="3982"/>
    <cellStyle name="Note 6 2" xfId="3983"/>
    <cellStyle name="Note 7" xfId="3984"/>
    <cellStyle name="Note 7 2" xfId="3985"/>
    <cellStyle name="Note 8" xfId="3986"/>
    <cellStyle name="Note 8 2" xfId="3987"/>
    <cellStyle name="Note 8 2 2" xfId="3988"/>
    <cellStyle name="Note 8 2 2 2" xfId="3989"/>
    <cellStyle name="Note 8 2 2 2 2" xfId="3990"/>
    <cellStyle name="Note 8 2 2 3" xfId="3991"/>
    <cellStyle name="Note 8 2 3" xfId="3992"/>
    <cellStyle name="Note 8 2 3 2" xfId="3993"/>
    <cellStyle name="Note 8 2 4" xfId="3994"/>
    <cellStyle name="Note 8 3" xfId="3995"/>
    <cellStyle name="Note 8 3 2" xfId="3996"/>
    <cellStyle name="Note 8 3 2 2" xfId="3997"/>
    <cellStyle name="Note 8 3 2 2 2" xfId="3998"/>
    <cellStyle name="Note 8 3 2 3" xfId="3999"/>
    <cellStyle name="Note 8 3 3" xfId="4000"/>
    <cellStyle name="Note 8 3 3 2" xfId="4001"/>
    <cellStyle name="Note 8 3 4" xfId="4002"/>
    <cellStyle name="Note 8 4" xfId="4003"/>
    <cellStyle name="Note 8 4 2" xfId="4004"/>
    <cellStyle name="Note 8 4 2 2" xfId="4005"/>
    <cellStyle name="Note 8 4 3" xfId="4006"/>
    <cellStyle name="Note 8 5" xfId="4007"/>
    <cellStyle name="Note 8 5 2" xfId="4008"/>
    <cellStyle name="Note 8 6" xfId="4009"/>
    <cellStyle name="Nr 0 dec" xfId="4010"/>
    <cellStyle name="Nr 0 dec - Input" xfId="4011"/>
    <cellStyle name="Nr 0 dec - Subtotal" xfId="4012"/>
    <cellStyle name="Nr 0 dec_Data" xfId="4013"/>
    <cellStyle name="Nr 1 dec" xfId="4014"/>
    <cellStyle name="Nr 1 dec - Input" xfId="4015"/>
    <cellStyle name="Nr, 0 dec" xfId="4016"/>
    <cellStyle name="number" xfId="4017"/>
    <cellStyle name="Number, 1 dec" xfId="4018"/>
    <cellStyle name="Output (1dp#)" xfId="4019"/>
    <cellStyle name="Output (1dpx)_ Pies " xfId="4020"/>
    <cellStyle name="Output 2" xfId="57"/>
    <cellStyle name="Output 2 10" xfId="4021"/>
    <cellStyle name="Output 2 10 2" xfId="4936"/>
    <cellStyle name="Output 2 10 2 2" xfId="5356"/>
    <cellStyle name="Output 2 10 3" xfId="5466"/>
    <cellStyle name="Output 2 10 4" xfId="5075"/>
    <cellStyle name="Output 2 11" xfId="4742"/>
    <cellStyle name="Output 2 11 2" xfId="4984"/>
    <cellStyle name="Output 2 11 2 2" xfId="5400"/>
    <cellStyle name="Output 2 11 3" xfId="5615"/>
    <cellStyle name="Output 2 11 4" xfId="5224"/>
    <cellStyle name="Output 2 12" xfId="4542"/>
    <cellStyle name="Output 2 12 2" xfId="4959"/>
    <cellStyle name="Output 2 12 2 2" xfId="5375"/>
    <cellStyle name="Output 2 12 3" xfId="5484"/>
    <cellStyle name="Output 2 12 4" xfId="5093"/>
    <cellStyle name="Output 2 13" xfId="4353"/>
    <cellStyle name="Output 2 13 2" xfId="4943"/>
    <cellStyle name="Output 2 13 2 2" xfId="5360"/>
    <cellStyle name="Output 2 13 3" xfId="5469"/>
    <cellStyle name="Output 2 13 4" xfId="5078"/>
    <cellStyle name="Output 2 14" xfId="4540"/>
    <cellStyle name="Output 2 14 2" xfId="4957"/>
    <cellStyle name="Output 2 14 2 2" xfId="5373"/>
    <cellStyle name="Output 2 14 3" xfId="5482"/>
    <cellStyle name="Output 2 14 4" xfId="5091"/>
    <cellStyle name="Output 2 15" xfId="4747"/>
    <cellStyle name="Output 2 15 2" xfId="4987"/>
    <cellStyle name="Output 2 15 2 2" xfId="5403"/>
    <cellStyle name="Output 2 15 3" xfId="5620"/>
    <cellStyle name="Output 2 15 4" xfId="5229"/>
    <cellStyle name="Output 2 16" xfId="4536"/>
    <cellStyle name="Output 2 16 2" xfId="4953"/>
    <cellStyle name="Output 2 16 2 2" xfId="5369"/>
    <cellStyle name="Output 2 16 3" xfId="5478"/>
    <cellStyle name="Output 2 16 4" xfId="5087"/>
    <cellStyle name="Output 2 17" xfId="4538"/>
    <cellStyle name="Output 2 17 2" xfId="4955"/>
    <cellStyle name="Output 2 17 2 2" xfId="5371"/>
    <cellStyle name="Output 2 17 3" xfId="5480"/>
    <cellStyle name="Output 2 17 4" xfId="5089"/>
    <cellStyle name="Output 2 18" xfId="4539"/>
    <cellStyle name="Output 2 18 2" xfId="4956"/>
    <cellStyle name="Output 2 18 2 2" xfId="5372"/>
    <cellStyle name="Output 2 18 3" xfId="5481"/>
    <cellStyle name="Output 2 18 4" xfId="5090"/>
    <cellStyle name="Output 2 19" xfId="4749"/>
    <cellStyle name="Output 2 19 2" xfId="4989"/>
    <cellStyle name="Output 2 19 2 2" xfId="5405"/>
    <cellStyle name="Output 2 19 3" xfId="5622"/>
    <cellStyle name="Output 2 19 4" xfId="5231"/>
    <cellStyle name="Output 2 2" xfId="68"/>
    <cellStyle name="Output 2 2 10" xfId="4537"/>
    <cellStyle name="Output 2 2 10 2" xfId="4954"/>
    <cellStyle name="Output 2 2 10 2 2" xfId="5370"/>
    <cellStyle name="Output 2 2 10 3" xfId="5479"/>
    <cellStyle name="Output 2 2 10 4" xfId="5088"/>
    <cellStyle name="Output 2 2 11" xfId="4775"/>
    <cellStyle name="Output 2 2 11 2" xfId="4999"/>
    <cellStyle name="Output 2 2 11 2 2" xfId="5415"/>
    <cellStyle name="Output 2 2 11 3" xfId="5644"/>
    <cellStyle name="Output 2 2 11 4" xfId="5253"/>
    <cellStyle name="Output 2 2 12" xfId="4750"/>
    <cellStyle name="Output 2 2 12 2" xfId="4990"/>
    <cellStyle name="Output 2 2 12 2 2" xfId="5406"/>
    <cellStyle name="Output 2 2 12 3" xfId="5623"/>
    <cellStyle name="Output 2 2 12 4" xfId="5232"/>
    <cellStyle name="Output 2 2 13" xfId="4805"/>
    <cellStyle name="Output 2 2 13 2" xfId="5014"/>
    <cellStyle name="Output 2 2 13 2 2" xfId="5430"/>
    <cellStyle name="Output 2 2 13 3" xfId="5668"/>
    <cellStyle name="Output 2 2 13 4" xfId="5277"/>
    <cellStyle name="Output 2 2 14" xfId="4531"/>
    <cellStyle name="Output 2 2 14 2" xfId="4948"/>
    <cellStyle name="Output 2 2 14 2 2" xfId="5364"/>
    <cellStyle name="Output 2 2 14 3" xfId="5473"/>
    <cellStyle name="Output 2 2 14 4" xfId="5082"/>
    <cellStyle name="Output 2 2 15" xfId="4533"/>
    <cellStyle name="Output 2 2 15 2" xfId="4950"/>
    <cellStyle name="Output 2 2 15 2 2" xfId="5366"/>
    <cellStyle name="Output 2 2 15 3" xfId="5475"/>
    <cellStyle name="Output 2 2 15 4" xfId="5084"/>
    <cellStyle name="Output 2 2 16" xfId="4832"/>
    <cellStyle name="Output 2 2 16 2" xfId="5017"/>
    <cellStyle name="Output 2 2 16 2 2" xfId="5433"/>
    <cellStyle name="Output 2 2 16 3" xfId="5682"/>
    <cellStyle name="Output 2 2 16 4" xfId="5291"/>
    <cellStyle name="Output 2 2 17" xfId="4866"/>
    <cellStyle name="Output 2 2 17 2" xfId="5024"/>
    <cellStyle name="Output 2 2 17 2 2" xfId="5440"/>
    <cellStyle name="Output 2 2 17 3" xfId="5707"/>
    <cellStyle name="Output 2 2 17 4" xfId="5316"/>
    <cellStyle name="Output 2 2 18" xfId="4902"/>
    <cellStyle name="Output 2 2 18 2" xfId="5339"/>
    <cellStyle name="Output 2 2 19" xfId="4903"/>
    <cellStyle name="Output 2 2 19 2" xfId="5340"/>
    <cellStyle name="Output 2 2 2" xfId="88"/>
    <cellStyle name="Output 2 2 2 2" xfId="4023"/>
    <cellStyle name="Output 2 2 2 3" xfId="5053"/>
    <cellStyle name="Output 2 2 20" xfId="4935"/>
    <cellStyle name="Output 2 2 3" xfId="4022"/>
    <cellStyle name="Output 2 2 3 2" xfId="4937"/>
    <cellStyle name="Output 2 2 3 2 2" xfId="5357"/>
    <cellStyle name="Output 2 2 3 3" xfId="5467"/>
    <cellStyle name="Output 2 2 3 4" xfId="5076"/>
    <cellStyle name="Output 2 2 4" xfId="4743"/>
    <cellStyle name="Output 2 2 4 2" xfId="4985"/>
    <cellStyle name="Output 2 2 4 2 2" xfId="5401"/>
    <cellStyle name="Output 2 2 4 3" xfId="5616"/>
    <cellStyle name="Output 2 2 4 4" xfId="5225"/>
    <cellStyle name="Output 2 2 5" xfId="4541"/>
    <cellStyle name="Output 2 2 5 2" xfId="4958"/>
    <cellStyle name="Output 2 2 5 2 2" xfId="5374"/>
    <cellStyle name="Output 2 2 5 3" xfId="5483"/>
    <cellStyle name="Output 2 2 5 4" xfId="5092"/>
    <cellStyle name="Output 2 2 6" xfId="4746"/>
    <cellStyle name="Output 2 2 6 2" xfId="4986"/>
    <cellStyle name="Output 2 2 6 2 2" xfId="5402"/>
    <cellStyle name="Output 2 2 6 3" xfId="5619"/>
    <cellStyle name="Output 2 2 6 4" xfId="5228"/>
    <cellStyle name="Output 2 2 7" xfId="4769"/>
    <cellStyle name="Output 2 2 7 2" xfId="4997"/>
    <cellStyle name="Output 2 2 7 2 2" xfId="5413"/>
    <cellStyle name="Output 2 2 7 3" xfId="5640"/>
    <cellStyle name="Output 2 2 7 4" xfId="5249"/>
    <cellStyle name="Output 2 2 8" xfId="4748"/>
    <cellStyle name="Output 2 2 8 2" xfId="4988"/>
    <cellStyle name="Output 2 2 8 2 2" xfId="5404"/>
    <cellStyle name="Output 2 2 8 3" xfId="5621"/>
    <cellStyle name="Output 2 2 8 4" xfId="5230"/>
    <cellStyle name="Output 2 2 9" xfId="4535"/>
    <cellStyle name="Output 2 2 9 2" xfId="4952"/>
    <cellStyle name="Output 2 2 9 2 2" xfId="5368"/>
    <cellStyle name="Output 2 2 9 3" xfId="5477"/>
    <cellStyle name="Output 2 2 9 4" xfId="5086"/>
    <cellStyle name="Output 2 20" xfId="4530"/>
    <cellStyle name="Output 2 20 2" xfId="4947"/>
    <cellStyle name="Output 2 20 2 2" xfId="5363"/>
    <cellStyle name="Output 2 20 3" xfId="5472"/>
    <cellStyle name="Output 2 20 4" xfId="5081"/>
    <cellStyle name="Output 2 21" xfId="4532"/>
    <cellStyle name="Output 2 21 2" xfId="4949"/>
    <cellStyle name="Output 2 21 2 2" xfId="5365"/>
    <cellStyle name="Output 2 21 3" xfId="5474"/>
    <cellStyle name="Output 2 21 4" xfId="5083"/>
    <cellStyle name="Output 2 22" xfId="4534"/>
    <cellStyle name="Output 2 22 2" xfId="4951"/>
    <cellStyle name="Output 2 22 2 2" xfId="5367"/>
    <cellStyle name="Output 2 22 3" xfId="5476"/>
    <cellStyle name="Output 2 22 4" xfId="5085"/>
    <cellStyle name="Output 2 23" xfId="4833"/>
    <cellStyle name="Output 2 23 2" xfId="5018"/>
    <cellStyle name="Output 2 23 2 2" xfId="5434"/>
    <cellStyle name="Output 2 23 3" xfId="5683"/>
    <cellStyle name="Output 2 23 4" xfId="5292"/>
    <cellStyle name="Output 2 24" xfId="4865"/>
    <cellStyle name="Output 2 24 2" xfId="5023"/>
    <cellStyle name="Output 2 24 2 2" xfId="5439"/>
    <cellStyle name="Output 2 24 3" xfId="5706"/>
    <cellStyle name="Output 2 24 4" xfId="5315"/>
    <cellStyle name="Output 2 25" xfId="4907"/>
    <cellStyle name="Output 2 25 2" xfId="5344"/>
    <cellStyle name="Output 2 26" xfId="4904"/>
    <cellStyle name="Output 2 26 2" xfId="5341"/>
    <cellStyle name="Output 2 27" xfId="4896"/>
    <cellStyle name="Output 2 3" xfId="82"/>
    <cellStyle name="Output 2 3 2" xfId="4024"/>
    <cellStyle name="Output 2 3 3" xfId="5047"/>
    <cellStyle name="Output 2 4" xfId="4025"/>
    <cellStyle name="Output 2 5" xfId="4026"/>
    <cellStyle name="Output 2 6" xfId="4027"/>
    <cellStyle name="Output 2 7" xfId="4028"/>
    <cellStyle name="Output 2 8" xfId="4029"/>
    <cellStyle name="Output 2 9" xfId="4030"/>
    <cellStyle name="Page Heading" xfId="4031"/>
    <cellStyle name="Page Heading Large" xfId="4032"/>
    <cellStyle name="Page Heading Small" xfId="4033"/>
    <cellStyle name="Page Number" xfId="4034"/>
    <cellStyle name="pb_page_heading_LS" xfId="4035"/>
    <cellStyle name="Per aandeel" xfId="4036"/>
    <cellStyle name="Percent" xfId="7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8"/>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9"/>
    <cellStyle name="Percent 2 2 2" xfId="4066"/>
    <cellStyle name="Percent 2 2 3" xfId="4067"/>
    <cellStyle name="Percent 2 2 4" xfId="4068"/>
    <cellStyle name="Percent 2 2 4 2" xfId="4069"/>
    <cellStyle name="Percent 2 2 4 2 2" xfId="4070"/>
    <cellStyle name="Percent 2 2 4 2 2 2" xfId="4071"/>
    <cellStyle name="Percent 2 2 4 2 3" xfId="4072"/>
    <cellStyle name="Percent 2 2 4 3" xfId="4073"/>
    <cellStyle name="Percent 2 2 4 3 2" xfId="4074"/>
    <cellStyle name="Percent 2 2 4 4" xfId="4075"/>
    <cellStyle name="Percent 2 2 5" xfId="4076"/>
    <cellStyle name="Percent 2 2 6" xfId="4077"/>
    <cellStyle name="Percent 2 2 7" xfId="4065"/>
    <cellStyle name="Percent 2 3" xfId="10"/>
    <cellStyle name="Percent 2 3 2" xfId="4078"/>
    <cellStyle name="Percent 2 4" xfId="4079"/>
    <cellStyle name="Percent 2 5" xfId="4080"/>
    <cellStyle name="Percent 2 5 2" xfId="4081"/>
    <cellStyle name="Percent 2 5 2 2" xfId="4082"/>
    <cellStyle name="Percent 2 5 2 2 2" xfId="4083"/>
    <cellStyle name="Percent 2 5 2 2 2 2" xfId="4084"/>
    <cellStyle name="Percent 2 5 2 2 3" xfId="4085"/>
    <cellStyle name="Percent 2 5 2 3" xfId="4086"/>
    <cellStyle name="Percent 2 5 2 3 2" xfId="4087"/>
    <cellStyle name="Percent 2 5 2 4" xfId="4088"/>
    <cellStyle name="Percent 2 5 3" xfId="4089"/>
    <cellStyle name="Percent 2 5 3 2" xfId="4090"/>
    <cellStyle name="Percent 2 5 3 2 2" xfId="4091"/>
    <cellStyle name="Percent 2 5 3 2 2 2" xfId="4092"/>
    <cellStyle name="Percent 2 5 3 2 3" xfId="4093"/>
    <cellStyle name="Percent 2 5 3 3" xfId="4094"/>
    <cellStyle name="Percent 2 5 3 3 2" xfId="4095"/>
    <cellStyle name="Percent 2 5 3 4" xfId="4096"/>
    <cellStyle name="Percent 2 5 4" xfId="4097"/>
    <cellStyle name="Percent 2 5 4 2" xfId="4098"/>
    <cellStyle name="Percent 2 5 4 2 2" xfId="4099"/>
    <cellStyle name="Percent 2 5 4 3" xfId="4100"/>
    <cellStyle name="Percent 2 5 5" xfId="4101"/>
    <cellStyle name="Percent 2 5 5 2" xfId="4102"/>
    <cellStyle name="Percent 2 5 6" xfId="4103"/>
    <cellStyle name="Percent 2 6" xfId="4104"/>
    <cellStyle name="Percent 2 6 2" xfId="4105"/>
    <cellStyle name="Percent 2 6 2 2" xfId="4106"/>
    <cellStyle name="Percent 2 6 2 2 2" xfId="4107"/>
    <cellStyle name="Percent 2 6 2 2 2 2" xfId="4108"/>
    <cellStyle name="Percent 2 6 2 2 3" xfId="4109"/>
    <cellStyle name="Percent 2 6 2 3" xfId="4110"/>
    <cellStyle name="Percent 2 6 2 3 2" xfId="4111"/>
    <cellStyle name="Percent 2 6 2 4" xfId="4112"/>
    <cellStyle name="Percent 2 6 3" xfId="4113"/>
    <cellStyle name="Percent 2 6 3 2" xfId="4114"/>
    <cellStyle name="Percent 2 6 3 2 2" xfId="4115"/>
    <cellStyle name="Percent 2 6 3 2 2 2" xfId="4116"/>
    <cellStyle name="Percent 2 6 3 2 3" xfId="4117"/>
    <cellStyle name="Percent 2 6 3 3" xfId="4118"/>
    <cellStyle name="Percent 2 6 3 3 2" xfId="4119"/>
    <cellStyle name="Percent 2 6 3 4" xfId="4120"/>
    <cellStyle name="Percent 2 6 4" xfId="4121"/>
    <cellStyle name="Percent 2 6 4 2" xfId="4122"/>
    <cellStyle name="Percent 2 6 4 2 2" xfId="4123"/>
    <cellStyle name="Percent 2 6 4 3" xfId="4124"/>
    <cellStyle name="Percent 2 6 5" xfId="4125"/>
    <cellStyle name="Percent 2 6 5 2" xfId="4126"/>
    <cellStyle name="Percent 2 6 6" xfId="4127"/>
    <cellStyle name="Percent 2 7" xfId="4128"/>
    <cellStyle name="Percent 2 7 2" xfId="4129"/>
    <cellStyle name="Percent 2 7 3" xfId="4130"/>
    <cellStyle name="Percent 2 7 4" xfId="4131"/>
    <cellStyle name="Percent 2 7 4 2" xfId="4132"/>
    <cellStyle name="Percent 2 7 4 2 2" xfId="4133"/>
    <cellStyle name="Percent 2 7 4 3" xfId="4134"/>
    <cellStyle name="Percent 2 7 5" xfId="4135"/>
    <cellStyle name="Percent 2 7 5 2" xfId="4136"/>
    <cellStyle name="Percent 2 7 6" xfId="4137"/>
    <cellStyle name="Percent 2 8" xfId="4138"/>
    <cellStyle name="Percent 2 8 2" xfId="4139"/>
    <cellStyle name="Percent 2 8 2 2" xfId="4140"/>
    <cellStyle name="Percent 2 8 2 2 2" xfId="4141"/>
    <cellStyle name="Percent 2 8 2 3" xfId="4142"/>
    <cellStyle name="Percent 2 8 3" xfId="4143"/>
    <cellStyle name="Percent 2 8 3 2" xfId="4144"/>
    <cellStyle name="Percent 2 8 4" xfId="4145"/>
    <cellStyle name="Percent 2 9" xfId="4146"/>
    <cellStyle name="Percent 3" xfId="58"/>
    <cellStyle name="Percent 3 2" xfId="75"/>
    <cellStyle name="Percent 3 2 2" xfId="4148"/>
    <cellStyle name="Percent 3 2 2 2" xfId="4149"/>
    <cellStyle name="Percent 3 2 3" xfId="4150"/>
    <cellStyle name="Percent 3 2 4" xfId="4151"/>
    <cellStyle name="Percent 3 3" xfId="4152"/>
    <cellStyle name="Percent 3 4" xfId="4153"/>
    <cellStyle name="Percent 4" xfId="4154"/>
    <cellStyle name="Percent 4 2" xfId="4155"/>
    <cellStyle name="Percent 4 2 2" xfId="4156"/>
    <cellStyle name="Percent 4 3" xfId="4157"/>
    <cellStyle name="Percent 4 3 2" xfId="4158"/>
    <cellStyle name="Percent 4 3 2 2" xfId="4159"/>
    <cellStyle name="Percent 4 3 3" xfId="4160"/>
    <cellStyle name="Percent 5" xfId="4161"/>
    <cellStyle name="Percent 5 2" xfId="4162"/>
    <cellStyle name="Percent 5 2 2" xfId="4163"/>
    <cellStyle name="Percent 5 2 2 2" xfId="4164"/>
    <cellStyle name="Percent 5 2 3" xfId="4165"/>
    <cellStyle name="Percent 6" xfId="4166"/>
    <cellStyle name="Percent 6 2" xfId="4167"/>
    <cellStyle name="Percent 6 2 2" xfId="4168"/>
    <cellStyle name="Percent 6 2 2 2" xfId="4169"/>
    <cellStyle name="Percent 6 2 3" xfId="4170"/>
    <cellStyle name="Percent 6 3" xfId="4171"/>
    <cellStyle name="Percent 6 3 2" xfId="4172"/>
    <cellStyle name="Percent 6 3 2 2" xfId="4173"/>
    <cellStyle name="Percent 6 3 3" xfId="4174"/>
    <cellStyle name="Percent 7" xfId="4175"/>
    <cellStyle name="Percent 7 2" xfId="4176"/>
    <cellStyle name="Percent 7 2 2" xfId="4177"/>
    <cellStyle name="Percent 7 2 2 2" xfId="4178"/>
    <cellStyle name="Percent 7 2 3" xfId="4179"/>
    <cellStyle name="Percent 7 3" xfId="4180"/>
    <cellStyle name="Percent 7 3 2" xfId="4181"/>
    <cellStyle name="Percent 7 4" xfId="4182"/>
    <cellStyle name="Percent 8" xfId="4183"/>
    <cellStyle name="Percent 9" xfId="4184"/>
    <cellStyle name="Percent Hard" xfId="4185"/>
    <cellStyle name="percentage" xfId="4186"/>
    <cellStyle name="PercentChange" xfId="4187"/>
    <cellStyle name="PLAN1" xfId="4188"/>
    <cellStyle name="Porcentaje" xfId="4189"/>
    <cellStyle name="Pourcentage_Profit &amp; Loss" xfId="4190"/>
    <cellStyle name="PrePop Currency (0)" xfId="4191"/>
    <cellStyle name="PrePop Currency (2)" xfId="4192"/>
    <cellStyle name="PrePop Units (0)" xfId="4193"/>
    <cellStyle name="PrePop Units (1)" xfId="4194"/>
    <cellStyle name="PrePop Units (2)" xfId="4195"/>
    <cellStyle name="Procenten" xfId="4196"/>
    <cellStyle name="Procenten estimate" xfId="4197"/>
    <cellStyle name="Procenten_EMI" xfId="4198"/>
    <cellStyle name="Profit figure" xfId="4199"/>
    <cellStyle name="Protected" xfId="4200"/>
    <cellStyle name="ProtectedDates" xfId="4201"/>
    <cellStyle name="PSChar" xfId="4202"/>
    <cellStyle name="PSDate" xfId="4203"/>
    <cellStyle name="PSDec" xfId="4204"/>
    <cellStyle name="PSHeading" xfId="4205"/>
    <cellStyle name="PSInt" xfId="4206"/>
    <cellStyle name="PSSpacer" xfId="4207"/>
    <cellStyle name="RatioX" xfId="4208"/>
    <cellStyle name="Red font" xfId="4209"/>
    <cellStyle name="ref" xfId="4210"/>
    <cellStyle name="Right" xfId="4211"/>
    <cellStyle name="Salomon Logo" xfId="4212"/>
    <cellStyle name="ScripFactor" xfId="4213"/>
    <cellStyle name="SectionHeading" xfId="4214"/>
    <cellStyle name="Shade" xfId="4215"/>
    <cellStyle name="Shaded" xfId="4216"/>
    <cellStyle name="Single Accounting" xfId="4217"/>
    <cellStyle name="SingleLineAcctgn" xfId="4218"/>
    <cellStyle name="SingleLinePercent" xfId="4219"/>
    <cellStyle name="Source Superscript" xfId="4220"/>
    <cellStyle name="Source Text" xfId="4221"/>
    <cellStyle name="ssp " xfId="4222"/>
    <cellStyle name="Standard" xfId="4223"/>
    <cellStyle name="Style 1" xfId="4224"/>
    <cellStyle name="Style 10" xfId="4225"/>
    <cellStyle name="Style 100" xfId="4226"/>
    <cellStyle name="Style 101" xfId="4227"/>
    <cellStyle name="Style 102" xfId="4228"/>
    <cellStyle name="Style 103" xfId="4229"/>
    <cellStyle name="Style 104" xfId="4230"/>
    <cellStyle name="Style 105" xfId="4231"/>
    <cellStyle name="Style 106" xfId="4232"/>
    <cellStyle name="Style 107" xfId="4233"/>
    <cellStyle name="Style 108" xfId="4234"/>
    <cellStyle name="Style 109" xfId="4235"/>
    <cellStyle name="Style 11" xfId="4236"/>
    <cellStyle name="Style 110" xfId="4237"/>
    <cellStyle name="Style 111" xfId="4238"/>
    <cellStyle name="Style 112" xfId="4239"/>
    <cellStyle name="Style 113" xfId="4240"/>
    <cellStyle name="Style 114" xfId="4241"/>
    <cellStyle name="Style 115" xfId="4242"/>
    <cellStyle name="Style 116" xfId="4243"/>
    <cellStyle name="Style 117" xfId="4244"/>
    <cellStyle name="Style 118" xfId="4245"/>
    <cellStyle name="Style 119" xfId="4246"/>
    <cellStyle name="Style 12" xfId="4247"/>
    <cellStyle name="Style 120" xfId="4248"/>
    <cellStyle name="Style 121" xfId="4249"/>
    <cellStyle name="Style 122" xfId="4250"/>
    <cellStyle name="Style 123" xfId="4251"/>
    <cellStyle name="Style 124" xfId="4252"/>
    <cellStyle name="Style 125" xfId="4253"/>
    <cellStyle name="Style 126" xfId="4254"/>
    <cellStyle name="Style 127" xfId="4255"/>
    <cellStyle name="Style 128" xfId="4256"/>
    <cellStyle name="Style 129" xfId="4257"/>
    <cellStyle name="Style 13" xfId="4258"/>
    <cellStyle name="Style 130" xfId="4259"/>
    <cellStyle name="Style 131" xfId="4260"/>
    <cellStyle name="Style 132" xfId="4261"/>
    <cellStyle name="Style 133" xfId="4262"/>
    <cellStyle name="Style 134" xfId="4263"/>
    <cellStyle name="Style 135" xfId="4264"/>
    <cellStyle name="Style 136" xfId="4265"/>
    <cellStyle name="Style 137" xfId="4266"/>
    <cellStyle name="Style 138" xfId="4267"/>
    <cellStyle name="Style 139" xfId="4268"/>
    <cellStyle name="Style 14" xfId="4269"/>
    <cellStyle name="Style 140" xfId="4270"/>
    <cellStyle name="Style 141" xfId="4271"/>
    <cellStyle name="Style 142" xfId="4272"/>
    <cellStyle name="Style 143" xfId="4273"/>
    <cellStyle name="Style 144" xfId="4274"/>
    <cellStyle name="Style 145" xfId="4275"/>
    <cellStyle name="Style 146" xfId="4276"/>
    <cellStyle name="Style 147" xfId="4277"/>
    <cellStyle name="Style 148" xfId="4278"/>
    <cellStyle name="Style 149" xfId="4279"/>
    <cellStyle name="Style 15" xfId="4280"/>
    <cellStyle name="Style 150" xfId="4281"/>
    <cellStyle name="Style 151" xfId="4282"/>
    <cellStyle name="Style 152" xfId="4283"/>
    <cellStyle name="Style 153" xfId="4284"/>
    <cellStyle name="Style 154" xfId="4285"/>
    <cellStyle name="Style 155" xfId="4286"/>
    <cellStyle name="Style 156" xfId="4287"/>
    <cellStyle name="Style 157" xfId="4288"/>
    <cellStyle name="Style 158" xfId="4289"/>
    <cellStyle name="Style 159" xfId="4290"/>
    <cellStyle name="Style 16" xfId="4291"/>
    <cellStyle name="Style 160" xfId="4292"/>
    <cellStyle name="Style 161" xfId="4293"/>
    <cellStyle name="Style 162" xfId="4294"/>
    <cellStyle name="Style 163" xfId="4295"/>
    <cellStyle name="Style 164" xfId="4296"/>
    <cellStyle name="Style 165" xfId="4297"/>
    <cellStyle name="Style 166" xfId="4298"/>
    <cellStyle name="Style 167" xfId="4299"/>
    <cellStyle name="Style 168" xfId="4300"/>
    <cellStyle name="Style 169" xfId="4301"/>
    <cellStyle name="Style 17" xfId="4302"/>
    <cellStyle name="Style 170" xfId="4303"/>
    <cellStyle name="Style 171" xfId="4304"/>
    <cellStyle name="Style 172" xfId="4305"/>
    <cellStyle name="Style 173" xfId="4306"/>
    <cellStyle name="Style 174" xfId="4307"/>
    <cellStyle name="Style 175" xfId="4308"/>
    <cellStyle name="Style 176" xfId="4309"/>
    <cellStyle name="Style 177" xfId="4310"/>
    <cellStyle name="Style 178" xfId="4311"/>
    <cellStyle name="Style 179" xfId="4312"/>
    <cellStyle name="Style 18" xfId="4313"/>
    <cellStyle name="Style 180" xfId="4314"/>
    <cellStyle name="Style 181" xfId="4315"/>
    <cellStyle name="Style 182" xfId="4316"/>
    <cellStyle name="Style 183" xfId="4317"/>
    <cellStyle name="Style 184" xfId="4318"/>
    <cellStyle name="Style 185" xfId="4319"/>
    <cellStyle name="Style 186" xfId="4320"/>
    <cellStyle name="Style 187" xfId="4321"/>
    <cellStyle name="Style 188" xfId="4322"/>
    <cellStyle name="Style 189" xfId="4323"/>
    <cellStyle name="Style 19" xfId="4324"/>
    <cellStyle name="Style 190" xfId="4325"/>
    <cellStyle name="Style 191" xfId="4326"/>
    <cellStyle name="Style 192" xfId="4327"/>
    <cellStyle name="Style 193" xfId="4328"/>
    <cellStyle name="Style 194" xfId="4329"/>
    <cellStyle name="Style 195" xfId="4330"/>
    <cellStyle name="Style 196" xfId="4331"/>
    <cellStyle name="Style 197" xfId="4332"/>
    <cellStyle name="Style 198" xfId="4333"/>
    <cellStyle name="Style 199" xfId="4334"/>
    <cellStyle name="Style 2" xfId="4335"/>
    <cellStyle name="Style 20" xfId="4336"/>
    <cellStyle name="Style 200" xfId="4337"/>
    <cellStyle name="Style 201" xfId="4338"/>
    <cellStyle name="Style 202" xfId="4339"/>
    <cellStyle name="Style 203" xfId="4340"/>
    <cellStyle name="Style 204" xfId="4341"/>
    <cellStyle name="Style 205" xfId="4342"/>
    <cellStyle name="Style 206" xfId="4343"/>
    <cellStyle name="Style 207" xfId="4344"/>
    <cellStyle name="Style 208" xfId="4345"/>
    <cellStyle name="Style 209" xfId="4346"/>
    <cellStyle name="Style 21" xfId="4347"/>
    <cellStyle name="Style 21 2" xfId="4348"/>
    <cellStyle name="Style 22" xfId="4349"/>
    <cellStyle name="Style 22 2" xfId="4350"/>
    <cellStyle name="Style 22 3" xfId="4351"/>
    <cellStyle name="Style 22 4" xfId="4352"/>
    <cellStyle name="Style 23" xfId="59"/>
    <cellStyle name="Style 23 2" xfId="60"/>
    <cellStyle name="Style 23 2 2" xfId="76"/>
    <cellStyle name="Style 23 3" xfId="77"/>
    <cellStyle name="Style 23 3 2"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ColumnHeader 10" xfId="4786"/>
    <cellStyle name="TableColumnHeader 10 2" xfId="5653"/>
    <cellStyle name="TableColumnHeader 10 3" xfId="5262"/>
    <cellStyle name="TableColumnHeader 11" xfId="4765"/>
    <cellStyle name="TableColumnHeader 11 2" xfId="5637"/>
    <cellStyle name="TableColumnHeader 11 3" xfId="5246"/>
    <cellStyle name="TableColumnHeader 12" xfId="4764"/>
    <cellStyle name="TableColumnHeader 12 2" xfId="5636"/>
    <cellStyle name="TableColumnHeader 12 3" xfId="5245"/>
    <cellStyle name="TableColumnHeader 13" xfId="4763"/>
    <cellStyle name="TableColumnHeader 13 2" xfId="5635"/>
    <cellStyle name="TableColumnHeader 13 3" xfId="5244"/>
    <cellStyle name="TableColumnHeader 14" xfId="4831"/>
    <cellStyle name="TableColumnHeader 14 2" xfId="5681"/>
    <cellStyle name="TableColumnHeader 14 3" xfId="5290"/>
    <cellStyle name="TableColumnHeader 15" xfId="4867"/>
    <cellStyle name="TableColumnHeader 15 2" xfId="5708"/>
    <cellStyle name="TableColumnHeader 15 3" xfId="5317"/>
    <cellStyle name="TableColumnHeader 16" xfId="4933"/>
    <cellStyle name="TableColumnHeader 16 2" xfId="5355"/>
    <cellStyle name="TableColumnHeader 17" xfId="4886"/>
    <cellStyle name="TableColumnHeader 17 2" xfId="5327"/>
    <cellStyle name="TableColumnHeader 18" xfId="4923"/>
    <cellStyle name="TableColumnHeader 2" xfId="4751"/>
    <cellStyle name="TableColumnHeader 2 2" xfId="5624"/>
    <cellStyle name="TableColumnHeader 2 3" xfId="5233"/>
    <cellStyle name="TableColumnHeader 3" xfId="188"/>
    <cellStyle name="TableColumnHeader 3 2" xfId="5451"/>
    <cellStyle name="TableColumnHeader 3 3" xfId="5060"/>
    <cellStyle name="TableColumnHeader 4" xfId="4752"/>
    <cellStyle name="TableColumnHeader 4 2" xfId="5625"/>
    <cellStyle name="TableColumnHeader 4 3" xfId="5234"/>
    <cellStyle name="TableColumnHeader 5" xfId="672"/>
    <cellStyle name="TableColumnHeader 5 2" xfId="5452"/>
    <cellStyle name="TableColumnHeader 5 3" xfId="5061"/>
    <cellStyle name="TableColumnHeader 6" xfId="4755"/>
    <cellStyle name="TableColumnHeader 6 2" xfId="5628"/>
    <cellStyle name="TableColumnHeader 6 3" xfId="5237"/>
    <cellStyle name="TableColumnHeader 7" xfId="2998"/>
    <cellStyle name="TableColumnHeader 7 2" xfId="5463"/>
    <cellStyle name="TableColumnHeader 7 3" xfId="5072"/>
    <cellStyle name="TableColumnHeader 8" xfId="1771"/>
    <cellStyle name="TableColumnHeader 8 2" xfId="5460"/>
    <cellStyle name="TableColumnHeader 8 3" xfId="5069"/>
    <cellStyle name="TableColumnHeader 9" xfId="1659"/>
    <cellStyle name="TableColumnHeader 9 2" xfId="5457"/>
    <cellStyle name="TableColumnHeader 9 3" xfId="5066"/>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61"/>
    <cellStyle name="Title 2 2" xfId="4481"/>
    <cellStyle name="Title 3" xfId="4482"/>
    <cellStyle name="title1" xfId="4483"/>
    <cellStyle name="title2" xfId="4484"/>
    <cellStyle name="Title-2" xfId="4485"/>
    <cellStyle name="Titles" xfId="4486"/>
    <cellStyle name="titre_col" xfId="4487"/>
    <cellStyle name="TOC" xfId="4488"/>
    <cellStyle name="Total 2" xfId="62"/>
    <cellStyle name="Total 2 10" xfId="4490"/>
    <cellStyle name="Total 2 11" xfId="4489"/>
    <cellStyle name="Total 2 11 2" xfId="4945"/>
    <cellStyle name="Total 2 11 2 2" xfId="5361"/>
    <cellStyle name="Total 2 11 3" xfId="5470"/>
    <cellStyle name="Total 2 11 4" xfId="5079"/>
    <cellStyle name="Total 2 12" xfId="4753"/>
    <cellStyle name="Total 2 12 2" xfId="4991"/>
    <cellStyle name="Total 2 12 2 2" xfId="5407"/>
    <cellStyle name="Total 2 12 3" xfId="5626"/>
    <cellStyle name="Total 2 12 4" xfId="5235"/>
    <cellStyle name="Total 2 13" xfId="798"/>
    <cellStyle name="Total 2 13 2" xfId="4888"/>
    <cellStyle name="Total 2 13 2 2" xfId="5329"/>
    <cellStyle name="Total 2 13 3" xfId="5455"/>
    <cellStyle name="Total 2 13 4" xfId="5064"/>
    <cellStyle name="Total 2 14" xfId="4756"/>
    <cellStyle name="Total 2 14 2" xfId="4993"/>
    <cellStyle name="Total 2 14 2 2" xfId="5409"/>
    <cellStyle name="Total 2 14 3" xfId="5629"/>
    <cellStyle name="Total 2 14 4" xfId="5238"/>
    <cellStyle name="Total 2 15" xfId="4147"/>
    <cellStyle name="Total 2 15 2" xfId="4940"/>
    <cellStyle name="Total 2 15 2 2" xfId="5359"/>
    <cellStyle name="Total 2 15 3" xfId="5468"/>
    <cellStyle name="Total 2 15 4" xfId="5077"/>
    <cellStyle name="Total 2 16" xfId="4760"/>
    <cellStyle name="Total 2 16 2" xfId="4995"/>
    <cellStyle name="Total 2 16 2 2" xfId="5411"/>
    <cellStyle name="Total 2 16 3" xfId="5633"/>
    <cellStyle name="Total 2 16 4" xfId="5242"/>
    <cellStyle name="Total 2 17" xfId="4779"/>
    <cellStyle name="Total 2 17 2" xfId="5002"/>
    <cellStyle name="Total 2 17 2 2" xfId="5418"/>
    <cellStyle name="Total 2 17 3" xfId="5647"/>
    <cellStyle name="Total 2 17 4" xfId="5256"/>
    <cellStyle name="Total 2 18" xfId="4778"/>
    <cellStyle name="Total 2 18 2" xfId="5001"/>
    <cellStyle name="Total 2 18 2 2" xfId="5417"/>
    <cellStyle name="Total 2 18 3" xfId="5646"/>
    <cellStyle name="Total 2 18 4" xfId="5255"/>
    <cellStyle name="Total 2 19" xfId="4777"/>
    <cellStyle name="Total 2 19 2" xfId="5000"/>
    <cellStyle name="Total 2 19 2 2" xfId="5416"/>
    <cellStyle name="Total 2 19 3" xfId="5645"/>
    <cellStyle name="Total 2 19 4" xfId="5254"/>
    <cellStyle name="Total 2 2" xfId="69"/>
    <cellStyle name="Total 2 2 10" xfId="4781"/>
    <cellStyle name="Total 2 2 10 2" xfId="5004"/>
    <cellStyle name="Total 2 2 10 2 2" xfId="5420"/>
    <cellStyle name="Total 2 2 10 3" xfId="5649"/>
    <cellStyle name="Total 2 2 10 4" xfId="5258"/>
    <cellStyle name="Total 2 2 11" xfId="4782"/>
    <cellStyle name="Total 2 2 11 2" xfId="5005"/>
    <cellStyle name="Total 2 2 11 2 2" xfId="5421"/>
    <cellStyle name="Total 2 2 11 3" xfId="5650"/>
    <cellStyle name="Total 2 2 11 4" xfId="5259"/>
    <cellStyle name="Total 2 2 12" xfId="4804"/>
    <cellStyle name="Total 2 2 12 2" xfId="5013"/>
    <cellStyle name="Total 2 2 12 2 2" xfId="5429"/>
    <cellStyle name="Total 2 2 12 3" xfId="5667"/>
    <cellStyle name="Total 2 2 12 4" xfId="5276"/>
    <cellStyle name="Total 2 2 13" xfId="4795"/>
    <cellStyle name="Total 2 2 13 2" xfId="5009"/>
    <cellStyle name="Total 2 2 13 2 2" xfId="5425"/>
    <cellStyle name="Total 2 2 13 3" xfId="5659"/>
    <cellStyle name="Total 2 2 13 4" xfId="5268"/>
    <cellStyle name="Total 2 2 14" xfId="4796"/>
    <cellStyle name="Total 2 2 14 2" xfId="5010"/>
    <cellStyle name="Total 2 2 14 2 2" xfId="5426"/>
    <cellStyle name="Total 2 2 14 3" xfId="5660"/>
    <cellStyle name="Total 2 2 14 4" xfId="5269"/>
    <cellStyle name="Total 2 2 15" xfId="4797"/>
    <cellStyle name="Total 2 2 15 2" xfId="5011"/>
    <cellStyle name="Total 2 2 15 2 2" xfId="5427"/>
    <cellStyle name="Total 2 2 15 3" xfId="5661"/>
    <cellStyle name="Total 2 2 15 4" xfId="5270"/>
    <cellStyle name="Total 2 2 16" xfId="4829"/>
    <cellStyle name="Total 2 2 16 2" xfId="5015"/>
    <cellStyle name="Total 2 2 16 2 2" xfId="5431"/>
    <cellStyle name="Total 2 2 16 3" xfId="5679"/>
    <cellStyle name="Total 2 2 16 4" xfId="5288"/>
    <cellStyle name="Total 2 2 17" xfId="4869"/>
    <cellStyle name="Total 2 2 17 2" xfId="5026"/>
    <cellStyle name="Total 2 2 17 2 2" xfId="5442"/>
    <cellStyle name="Total 2 2 17 3" xfId="5710"/>
    <cellStyle name="Total 2 2 17 4" xfId="5319"/>
    <cellStyle name="Total 2 2 18" xfId="4899"/>
    <cellStyle name="Total 2 2 18 2" xfId="5336"/>
    <cellStyle name="Total 2 2 19" xfId="4900"/>
    <cellStyle name="Total 2 2 19 2" xfId="5337"/>
    <cellStyle name="Total 2 2 2" xfId="89"/>
    <cellStyle name="Total 2 2 2 2" xfId="4492"/>
    <cellStyle name="Total 2 2 2 3" xfId="5054"/>
    <cellStyle name="Total 2 2 20" xfId="4927"/>
    <cellStyle name="Total 2 2 3" xfId="4491"/>
    <cellStyle name="Total 2 2 3 2" xfId="4946"/>
    <cellStyle name="Total 2 2 3 2 2" xfId="5362"/>
    <cellStyle name="Total 2 2 3 3" xfId="5471"/>
    <cellStyle name="Total 2 2 3 4" xfId="5080"/>
    <cellStyle name="Total 2 2 4" xfId="4754"/>
    <cellStyle name="Total 2 2 4 2" xfId="4992"/>
    <cellStyle name="Total 2 2 4 2 2" xfId="5408"/>
    <cellStyle name="Total 2 2 4 3" xfId="5627"/>
    <cellStyle name="Total 2 2 4 4" xfId="5236"/>
    <cellStyle name="Total 2 2 5" xfId="836"/>
    <cellStyle name="Total 2 2 5 2" xfId="4889"/>
    <cellStyle name="Total 2 2 5 2 2" xfId="5330"/>
    <cellStyle name="Total 2 2 5 3" xfId="5456"/>
    <cellStyle name="Total 2 2 5 4" xfId="5065"/>
    <cellStyle name="Total 2 2 6" xfId="4757"/>
    <cellStyle name="Total 2 2 6 2" xfId="4994"/>
    <cellStyle name="Total 2 2 6 2 2" xfId="5410"/>
    <cellStyle name="Total 2 2 6 3" xfId="5630"/>
    <cellStyle name="Total 2 2 6 4" xfId="5239"/>
    <cellStyle name="Total 2 2 7" xfId="4762"/>
    <cellStyle name="Total 2 2 7 2" xfId="4996"/>
    <cellStyle name="Total 2 2 7 2 2" xfId="5412"/>
    <cellStyle name="Total 2 2 7 3" xfId="5634"/>
    <cellStyle name="Total 2 2 7 4" xfId="5243"/>
    <cellStyle name="Total 2 2 8" xfId="4772"/>
    <cellStyle name="Total 2 2 8 2" xfId="4998"/>
    <cellStyle name="Total 2 2 8 2 2" xfId="5414"/>
    <cellStyle name="Total 2 2 8 3" xfId="5641"/>
    <cellStyle name="Total 2 2 8 4" xfId="5250"/>
    <cellStyle name="Total 2 2 9" xfId="4780"/>
    <cellStyle name="Total 2 2 9 2" xfId="5003"/>
    <cellStyle name="Total 2 2 9 2 2" xfId="5419"/>
    <cellStyle name="Total 2 2 9 3" xfId="5648"/>
    <cellStyle name="Total 2 2 9 4" xfId="5257"/>
    <cellStyle name="Total 2 20" xfId="4803"/>
    <cellStyle name="Total 2 20 2" xfId="5012"/>
    <cellStyle name="Total 2 20 2 2" xfId="5428"/>
    <cellStyle name="Total 2 20 3" xfId="5666"/>
    <cellStyle name="Total 2 20 4" xfId="5275"/>
    <cellStyle name="Total 2 21" xfId="4794"/>
    <cellStyle name="Total 2 21 2" xfId="5008"/>
    <cellStyle name="Total 2 21 2 2" xfId="5424"/>
    <cellStyle name="Total 2 21 3" xfId="5658"/>
    <cellStyle name="Total 2 21 4" xfId="5267"/>
    <cellStyle name="Total 2 22" xfId="4793"/>
    <cellStyle name="Total 2 22 2" xfId="5007"/>
    <cellStyle name="Total 2 22 2 2" xfId="5423"/>
    <cellStyle name="Total 2 22 3" xfId="5657"/>
    <cellStyle name="Total 2 22 4" xfId="5266"/>
    <cellStyle name="Total 2 23" xfId="4792"/>
    <cellStyle name="Total 2 23 2" xfId="5006"/>
    <cellStyle name="Total 2 23 2 2" xfId="5422"/>
    <cellStyle name="Total 2 23 3" xfId="5656"/>
    <cellStyle name="Total 2 23 4" xfId="5265"/>
    <cellStyle name="Total 2 24" xfId="4830"/>
    <cellStyle name="Total 2 24 2" xfId="5016"/>
    <cellStyle name="Total 2 24 2 2" xfId="5432"/>
    <cellStyle name="Total 2 24 3" xfId="5680"/>
    <cellStyle name="Total 2 24 4" xfId="5289"/>
    <cellStyle name="Total 2 25" xfId="4868"/>
    <cellStyle name="Total 2 25 2" xfId="5025"/>
    <cellStyle name="Total 2 25 2 2" xfId="5441"/>
    <cellStyle name="Total 2 25 3" xfId="5709"/>
    <cellStyle name="Total 2 25 4" xfId="5318"/>
    <cellStyle name="Total 2 26" xfId="5030"/>
    <cellStyle name="Total 2 26 2" xfId="5444"/>
    <cellStyle name="Total 2 27" xfId="4930"/>
    <cellStyle name="Total 2 27 2" xfId="5353"/>
    <cellStyle name="Total 2 28" xfId="4926"/>
    <cellStyle name="Total 2 3" xfId="83"/>
    <cellStyle name="Total 2 3 2" xfId="4493"/>
    <cellStyle name="Total 2 3 3" xfId="5048"/>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63"/>
    <cellStyle name="Warning Text 2 2" xfId="4510"/>
    <cellStyle name="Warning Text 2 3" xfId="4511"/>
    <cellStyle name="Warning Text 2 4" xfId="4512"/>
    <cellStyle name="Warning Text 2 5" xfId="4513"/>
    <cellStyle name="Warning Text 2 6" xfId="4514"/>
    <cellStyle name="Warning Text 2 7" xfId="4515"/>
    <cellStyle name="Warning Text 2 8" xfId="4516"/>
    <cellStyle name="Warning Text 2 9" xfId="4517"/>
    <cellStyle name="wild guess" xfId="4518"/>
    <cellStyle name="Wildguess" xfId="4519"/>
    <cellStyle name="Year" xfId="4520"/>
    <cellStyle name="Year Estimate" xfId="4521"/>
    <cellStyle name="Year, Actual" xfId="4522"/>
    <cellStyle name="YearE_ Pies " xfId="4523"/>
    <cellStyle name="YearFormat" xfId="4524"/>
    <cellStyle name="Yen" xfId="4525"/>
    <cellStyle name="YesNo" xfId="4526"/>
    <cellStyle name="쬞\?1@" xfId="4527"/>
    <cellStyle name="常规 2" xfId="4528"/>
    <cellStyle name="標準_car_JP" xfId="4529"/>
  </cellStyles>
  <dxfs count="0"/>
  <tableStyles count="0" defaultTableStyle="TableStyleMedium9" defaultPivotStyle="PivotStyleLight16"/>
  <colors>
    <mruColors>
      <color rgb="FFFFFF99"/>
      <color rgb="FFFFFF66"/>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22410</xdr:colOff>
      <xdr:row>0</xdr:row>
      <xdr:rowOff>0</xdr:rowOff>
    </xdr:from>
    <xdr:to>
      <xdr:col>4</xdr:col>
      <xdr:colOff>22411</xdr:colOff>
      <xdr:row>1</xdr:row>
      <xdr:rowOff>134469</xdr:rowOff>
    </xdr:to>
    <xdr:grpSp>
      <xdr:nvGrpSpPr>
        <xdr:cNvPr id="4" name="Group 3"/>
        <xdr:cNvGrpSpPr/>
      </xdr:nvGrpSpPr>
      <xdr:grpSpPr>
        <a:xfrm>
          <a:off x="22410" y="0"/>
          <a:ext cx="10903325" cy="2342028"/>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14</xdr:row>
      <xdr:rowOff>133350</xdr:rowOff>
    </xdr:from>
    <xdr:to>
      <xdr:col>5</xdr:col>
      <xdr:colOff>381000</xdr:colOff>
      <xdr:row>20</xdr:row>
      <xdr:rowOff>0</xdr:rowOff>
    </xdr:to>
    <xdr:sp macro="" textlink="">
      <xdr:nvSpPr>
        <xdr:cNvPr id="2" name="Right Brace 1"/>
        <xdr:cNvSpPr/>
      </xdr:nvSpPr>
      <xdr:spPr>
        <a:xfrm>
          <a:off x="2581275" y="1847850"/>
          <a:ext cx="238125" cy="1047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133350</xdr:colOff>
      <xdr:row>21</xdr:row>
      <xdr:rowOff>0</xdr:rowOff>
    </xdr:from>
    <xdr:to>
      <xdr:col>5</xdr:col>
      <xdr:colOff>371475</xdr:colOff>
      <xdr:row>26</xdr:row>
      <xdr:rowOff>57150</xdr:rowOff>
    </xdr:to>
    <xdr:sp macro="" textlink="">
      <xdr:nvSpPr>
        <xdr:cNvPr id="3" name="Right Brace 2"/>
        <xdr:cNvSpPr/>
      </xdr:nvSpPr>
      <xdr:spPr>
        <a:xfrm>
          <a:off x="3933825" y="2905125"/>
          <a:ext cx="238125" cy="10096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11</xdr:col>
      <xdr:colOff>804336</xdr:colOff>
      <xdr:row>1</xdr:row>
      <xdr:rowOff>55662</xdr:rowOff>
    </xdr:to>
    <xdr:grpSp>
      <xdr:nvGrpSpPr>
        <xdr:cNvPr id="3" name="Group 2"/>
        <xdr:cNvGrpSpPr/>
      </xdr:nvGrpSpPr>
      <xdr:grpSpPr>
        <a:xfrm>
          <a:off x="320001" y="289473"/>
          <a:ext cx="13057335"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60675"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264583</xdr:colOff>
      <xdr:row>1</xdr:row>
      <xdr:rowOff>231775</xdr:rowOff>
    </xdr:to>
    <xdr:grpSp>
      <xdr:nvGrpSpPr>
        <xdr:cNvPr id="2" name="Group 1"/>
        <xdr:cNvGrpSpPr/>
      </xdr:nvGrpSpPr>
      <xdr:grpSpPr>
        <a:xfrm>
          <a:off x="0" y="0"/>
          <a:ext cx="12846242" cy="22060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37583"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85" zoomScaleNormal="85" workbookViewId="0">
      <selection activeCell="B25" sqref="B25"/>
    </sheetView>
  </sheetViews>
  <sheetFormatPr defaultRowHeight="15"/>
  <cols>
    <col min="1" max="1" width="9.140625" style="22"/>
    <col min="2" max="2" width="32.140625" style="61" customWidth="1"/>
    <col min="3" max="3" width="114.28515625" style="22" customWidth="1"/>
    <col min="4" max="4" width="8.140625" style="22" customWidth="1"/>
    <col min="5" max="16384" width="9.140625" style="22"/>
  </cols>
  <sheetData>
    <row r="1" spans="1:3" ht="174" customHeight="1"/>
    <row r="3" spans="1:3" ht="20.25">
      <c r="B3" s="586" t="s">
        <v>344</v>
      </c>
      <c r="C3" s="586"/>
    </row>
    <row r="4" spans="1:3" ht="21" customHeight="1"/>
    <row r="5" spans="1:3" s="68" customFormat="1" ht="25.5" customHeight="1">
      <c r="B5" s="494" t="s">
        <v>379</v>
      </c>
      <c r="C5" s="494" t="s">
        <v>343</v>
      </c>
    </row>
    <row r="6" spans="1:3" s="75" customFormat="1" ht="32.25" customHeight="1">
      <c r="A6" s="40"/>
      <c r="B6" s="495" t="s">
        <v>339</v>
      </c>
      <c r="C6" s="496" t="s">
        <v>466</v>
      </c>
    </row>
    <row r="7" spans="1:3" s="75" customFormat="1" ht="9.75" customHeight="1">
      <c r="B7" s="86"/>
      <c r="C7" s="88"/>
    </row>
    <row r="8" spans="1:3" s="75" customFormat="1">
      <c r="B8" s="308" t="s">
        <v>334</v>
      </c>
      <c r="C8" s="88" t="s">
        <v>351</v>
      </c>
    </row>
    <row r="9" spans="1:3" s="75" customFormat="1" ht="14.25">
      <c r="B9" s="86"/>
      <c r="C9" s="88"/>
    </row>
    <row r="10" spans="1:3" s="75" customFormat="1">
      <c r="B10" s="308" t="s">
        <v>335</v>
      </c>
      <c r="C10" s="88" t="s">
        <v>353</v>
      </c>
    </row>
    <row r="11" spans="1:3" s="75" customFormat="1" ht="14.25">
      <c r="B11" s="86"/>
      <c r="C11" s="88"/>
    </row>
    <row r="12" spans="1:3" s="75" customFormat="1" ht="30" customHeight="1">
      <c r="B12" s="308" t="s">
        <v>336</v>
      </c>
      <c r="C12" s="488" t="s">
        <v>467</v>
      </c>
    </row>
    <row r="13" spans="1:3" s="75" customFormat="1" ht="14.25">
      <c r="B13" s="86"/>
      <c r="C13" s="88"/>
    </row>
    <row r="14" spans="1:3" s="75" customFormat="1">
      <c r="B14" s="308" t="s">
        <v>475</v>
      </c>
      <c r="C14" s="88" t="s">
        <v>488</v>
      </c>
    </row>
    <row r="15" spans="1:3" s="75" customFormat="1" hidden="1">
      <c r="B15" s="308" t="s">
        <v>476</v>
      </c>
      <c r="C15" s="88" t="s">
        <v>489</v>
      </c>
    </row>
    <row r="16" spans="1:3" s="75" customFormat="1" ht="14.25" hidden="1">
      <c r="B16" s="86"/>
      <c r="C16" s="88"/>
    </row>
    <row r="17" spans="2:8" s="75" customFormat="1" hidden="1">
      <c r="B17" s="308" t="s">
        <v>477</v>
      </c>
      <c r="C17" s="88" t="s">
        <v>490</v>
      </c>
    </row>
    <row r="18" spans="2:8" s="75" customFormat="1" ht="14.25" hidden="1">
      <c r="B18" s="86"/>
      <c r="C18" s="88"/>
    </row>
    <row r="19" spans="2:8" s="75" customFormat="1" hidden="1">
      <c r="B19" s="308" t="s">
        <v>478</v>
      </c>
      <c r="C19" s="88" t="s">
        <v>491</v>
      </c>
      <c r="E19" s="587" t="s">
        <v>472</v>
      </c>
      <c r="F19" s="587"/>
      <c r="G19" s="587"/>
      <c r="H19" s="587"/>
    </row>
    <row r="20" spans="2:8" s="75" customFormat="1" ht="14.25" hidden="1">
      <c r="B20" s="86"/>
      <c r="C20" s="88"/>
      <c r="E20" s="587"/>
      <c r="F20" s="587"/>
      <c r="G20" s="587"/>
      <c r="H20" s="587"/>
    </row>
    <row r="21" spans="2:8" s="75" customFormat="1" hidden="1">
      <c r="B21" s="308" t="s">
        <v>479</v>
      </c>
      <c r="C21" s="88" t="s">
        <v>492</v>
      </c>
      <c r="E21" s="587"/>
      <c r="F21" s="587"/>
      <c r="G21" s="587"/>
      <c r="H21" s="587"/>
    </row>
    <row r="22" spans="2:8" s="75" customFormat="1" ht="14.25" hidden="1">
      <c r="B22" s="86"/>
      <c r="C22" s="88"/>
    </row>
    <row r="23" spans="2:8" s="75" customFormat="1" hidden="1">
      <c r="B23" s="308" t="s">
        <v>480</v>
      </c>
      <c r="C23" s="88" t="s">
        <v>493</v>
      </c>
    </row>
    <row r="24" spans="2:8" s="75" customFormat="1" ht="14.25">
      <c r="B24" s="86"/>
      <c r="C24" s="88"/>
    </row>
    <row r="25" spans="2:8" s="75" customFormat="1">
      <c r="B25" s="308" t="s">
        <v>474</v>
      </c>
      <c r="C25" s="488" t="s">
        <v>497</v>
      </c>
    </row>
    <row r="26" spans="2:8" s="75" customFormat="1" ht="14.25">
      <c r="B26" s="308"/>
      <c r="C26" s="488"/>
    </row>
    <row r="27" spans="2:8" s="75" customFormat="1">
      <c r="B27" s="308" t="s">
        <v>337</v>
      </c>
      <c r="C27" s="88" t="s">
        <v>366</v>
      </c>
    </row>
    <row r="28" spans="2:8" s="75" customFormat="1" ht="14.25">
      <c r="B28" s="87"/>
      <c r="C28" s="87"/>
    </row>
    <row r="29" spans="2:8" s="76" customFormat="1">
      <c r="B29" s="215"/>
    </row>
    <row r="30" spans="2:8" s="76"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4" location="'5-a.  2015 LRAM'!A1" display="5-a.  2015 LRAM"/>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s>
  <pageMargins left="0.70866141732283472" right="0.70866141732283472" top="0.74803149606299213" bottom="0.74803149606299213" header="0.31496062992125984" footer="0.31496062992125984"/>
  <pageSetup scale="53"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cols>
    <col min="1" max="1" width="6.5703125" style="22" customWidth="1"/>
    <col min="2" max="2" width="5.140625" style="63" customWidth="1"/>
    <col min="3" max="3" width="44.28515625" style="468" customWidth="1"/>
    <col min="4" max="4" width="12.28515625" style="469" customWidth="1"/>
    <col min="5" max="5" width="13.28515625" style="469" customWidth="1"/>
    <col min="6" max="7" width="19.42578125" style="63" customWidth="1"/>
    <col min="8" max="14" width="12.7109375" style="63" customWidth="1"/>
    <col min="15" max="15" width="8.140625" style="63" customWidth="1"/>
    <col min="16" max="16" width="11.28515625" style="63" customWidth="1"/>
    <col min="17" max="17" width="13.140625" style="22" customWidth="1"/>
    <col min="18" max="16384" width="9.140625" style="22"/>
  </cols>
  <sheetData>
    <row r="2" spans="1:18" ht="18.75" customHeight="1">
      <c r="B2" s="678" t="s">
        <v>283</v>
      </c>
      <c r="C2" s="678"/>
      <c r="D2" s="678"/>
      <c r="E2" s="678"/>
      <c r="F2" s="678"/>
      <c r="G2" s="678"/>
      <c r="H2" s="678"/>
      <c r="I2" s="678"/>
      <c r="J2" s="678"/>
      <c r="K2" s="678"/>
      <c r="L2" s="678"/>
      <c r="M2" s="678"/>
      <c r="N2" s="678"/>
      <c r="O2" s="678"/>
      <c r="P2" s="678"/>
    </row>
    <row r="3" spans="1:18" ht="18.75" outlineLevel="1">
      <c r="B3" s="471"/>
      <c r="C3" s="472"/>
      <c r="D3" s="472"/>
      <c r="E3" s="472"/>
      <c r="F3" s="472"/>
      <c r="G3" s="472"/>
      <c r="H3" s="472"/>
      <c r="I3" s="472"/>
      <c r="J3" s="472"/>
      <c r="K3" s="472"/>
      <c r="L3" s="472"/>
      <c r="M3" s="472"/>
      <c r="N3" s="472"/>
      <c r="O3" s="472"/>
      <c r="P3" s="472"/>
    </row>
    <row r="4" spans="1:18" ht="35.25" customHeight="1" outlineLevel="1">
      <c r="A4" s="60"/>
      <c r="B4" s="471"/>
      <c r="C4" s="394" t="s">
        <v>404</v>
      </c>
      <c r="D4" s="472"/>
      <c r="E4" s="679" t="s">
        <v>367</v>
      </c>
      <c r="F4" s="679"/>
      <c r="G4" s="679"/>
      <c r="H4" s="679"/>
      <c r="I4" s="679"/>
      <c r="J4" s="679"/>
      <c r="K4" s="679"/>
      <c r="L4" s="679"/>
      <c r="M4" s="679"/>
      <c r="N4" s="679"/>
      <c r="O4" s="679"/>
      <c r="P4" s="679"/>
    </row>
    <row r="5" spans="1:18" ht="18.75" customHeight="1" outlineLevel="1">
      <c r="B5" s="471"/>
      <c r="C5" s="473"/>
      <c r="D5" s="472"/>
      <c r="E5" s="397" t="s">
        <v>361</v>
      </c>
      <c r="F5" s="472"/>
      <c r="G5" s="472"/>
      <c r="H5" s="472"/>
      <c r="I5" s="472"/>
      <c r="J5" s="472"/>
      <c r="K5" s="472"/>
      <c r="L5" s="472"/>
      <c r="M5" s="472"/>
      <c r="N5" s="472"/>
      <c r="O5" s="472"/>
      <c r="P5" s="472"/>
    </row>
    <row r="6" spans="1:18" ht="18.75" customHeight="1" outlineLevel="1">
      <c r="B6" s="471"/>
      <c r="C6" s="473"/>
      <c r="D6" s="472"/>
      <c r="E6" s="397" t="s">
        <v>362</v>
      </c>
      <c r="F6" s="472"/>
      <c r="G6" s="472"/>
      <c r="H6" s="472"/>
      <c r="I6" s="472"/>
      <c r="J6" s="472"/>
      <c r="K6" s="472"/>
      <c r="L6" s="472"/>
      <c r="M6" s="472"/>
      <c r="N6" s="472"/>
      <c r="O6" s="472"/>
      <c r="P6" s="472"/>
    </row>
    <row r="7" spans="1:18" ht="18.75" customHeight="1" outlineLevel="1">
      <c r="B7" s="471"/>
      <c r="C7" s="473"/>
      <c r="D7" s="472"/>
      <c r="E7" s="397" t="s">
        <v>423</v>
      </c>
      <c r="F7" s="472"/>
      <c r="G7" s="472"/>
      <c r="H7" s="472"/>
      <c r="I7" s="472"/>
      <c r="J7" s="472"/>
      <c r="K7" s="472"/>
      <c r="L7" s="472"/>
      <c r="M7" s="472"/>
      <c r="N7" s="472"/>
      <c r="O7" s="472"/>
      <c r="P7" s="472"/>
    </row>
    <row r="8" spans="1:18" ht="18.75" customHeight="1" outlineLevel="1">
      <c r="B8" s="471"/>
      <c r="C8" s="473"/>
      <c r="D8" s="472"/>
      <c r="E8" s="397"/>
      <c r="F8" s="472"/>
      <c r="G8" s="472"/>
      <c r="H8" s="472"/>
      <c r="I8" s="472"/>
      <c r="J8" s="472"/>
      <c r="K8" s="472"/>
      <c r="L8" s="472"/>
      <c r="M8" s="472"/>
      <c r="N8" s="472"/>
      <c r="O8" s="472"/>
      <c r="P8" s="472"/>
    </row>
    <row r="9" spans="1:18" ht="18.75" customHeight="1" outlineLevel="1">
      <c r="B9" s="471"/>
      <c r="C9" s="239" t="s">
        <v>341</v>
      </c>
      <c r="D9" s="471"/>
      <c r="E9" s="669" t="s">
        <v>368</v>
      </c>
      <c r="F9" s="669"/>
      <c r="G9" s="471"/>
      <c r="H9" s="471"/>
      <c r="I9" s="471"/>
      <c r="J9" s="471"/>
      <c r="K9" s="471"/>
      <c r="L9" s="471"/>
      <c r="M9" s="471"/>
      <c r="N9" s="471"/>
      <c r="O9" s="471"/>
      <c r="P9" s="471"/>
      <c r="R9" s="77"/>
    </row>
    <row r="10" spans="1:18" ht="18.75" customHeight="1" outlineLevel="1">
      <c r="B10" s="471"/>
      <c r="C10" s="471"/>
      <c r="D10" s="471"/>
      <c r="E10" s="598" t="s">
        <v>342</v>
      </c>
      <c r="F10" s="598"/>
      <c r="G10" s="471"/>
      <c r="H10" s="471"/>
      <c r="I10" s="471"/>
      <c r="J10" s="471"/>
      <c r="K10" s="471"/>
      <c r="L10" s="471"/>
      <c r="M10" s="471"/>
      <c r="N10" s="471"/>
      <c r="O10" s="471"/>
      <c r="P10" s="471"/>
    </row>
    <row r="11" spans="1:18" ht="18.75" customHeight="1">
      <c r="B11" s="471"/>
      <c r="C11" s="471"/>
      <c r="D11" s="471"/>
      <c r="E11" s="134"/>
      <c r="G11" s="471"/>
      <c r="H11" s="471"/>
      <c r="I11" s="471"/>
      <c r="J11" s="471"/>
      <c r="K11" s="471"/>
      <c r="L11" s="471"/>
      <c r="M11" s="471"/>
      <c r="N11" s="471"/>
      <c r="O11" s="471"/>
      <c r="P11" s="471"/>
    </row>
    <row r="12" spans="1:18">
      <c r="A12" s="45"/>
      <c r="B12" s="474" t="s">
        <v>485</v>
      </c>
      <c r="C12" s="475"/>
      <c r="D12" s="476"/>
      <c r="E12" s="476"/>
    </row>
    <row r="13" spans="1:18" ht="45">
      <c r="B13" s="670" t="s">
        <v>59</v>
      </c>
      <c r="C13" s="672" t="s">
        <v>0</v>
      </c>
      <c r="D13" s="672" t="s">
        <v>45</v>
      </c>
      <c r="E13" s="672" t="s">
        <v>208</v>
      </c>
      <c r="F13" s="242" t="s">
        <v>205</v>
      </c>
      <c r="G13" s="242" t="s">
        <v>46</v>
      </c>
      <c r="H13" s="674" t="s">
        <v>60</v>
      </c>
      <c r="I13" s="674"/>
      <c r="J13" s="674"/>
      <c r="K13" s="674"/>
      <c r="L13" s="674"/>
      <c r="M13" s="674"/>
      <c r="N13" s="674"/>
      <c r="O13" s="674"/>
      <c r="P13" s="675"/>
    </row>
    <row r="14" spans="1:18" ht="60">
      <c r="B14" s="671"/>
      <c r="C14" s="673"/>
      <c r="D14" s="673"/>
      <c r="E14" s="673"/>
      <c r="F14" s="466" t="s">
        <v>216</v>
      </c>
      <c r="G14" s="466" t="s">
        <v>217</v>
      </c>
      <c r="H14" s="467" t="s">
        <v>38</v>
      </c>
      <c r="I14" s="467" t="s">
        <v>40</v>
      </c>
      <c r="J14" s="467" t="s">
        <v>109</v>
      </c>
      <c r="K14" s="467" t="s">
        <v>110</v>
      </c>
      <c r="L14" s="467" t="s">
        <v>41</v>
      </c>
      <c r="M14" s="467" t="s">
        <v>42</v>
      </c>
      <c r="N14" s="467" t="s">
        <v>43</v>
      </c>
      <c r="O14" s="467" t="s">
        <v>106</v>
      </c>
      <c r="P14" s="470" t="s">
        <v>35</v>
      </c>
    </row>
    <row r="15" spans="1:18" ht="29.25" customHeight="1">
      <c r="B15" s="658" t="s">
        <v>144</v>
      </c>
      <c r="C15" s="659"/>
      <c r="D15" s="659"/>
      <c r="E15" s="659"/>
      <c r="F15" s="659"/>
      <c r="G15" s="659"/>
      <c r="H15" s="659"/>
      <c r="I15" s="659"/>
      <c r="J15" s="659"/>
      <c r="K15" s="659"/>
      <c r="L15" s="659"/>
      <c r="M15" s="659"/>
      <c r="N15" s="659"/>
      <c r="O15" s="659"/>
      <c r="P15" s="660"/>
    </row>
    <row r="16" spans="1:18" ht="26.25" customHeight="1">
      <c r="A16" s="47"/>
      <c r="B16" s="650" t="s">
        <v>145</v>
      </c>
      <c r="C16" s="651"/>
      <c r="D16" s="651"/>
      <c r="E16" s="651"/>
      <c r="F16" s="651"/>
      <c r="G16" s="651"/>
      <c r="H16" s="651"/>
      <c r="I16" s="651"/>
      <c r="J16" s="651"/>
      <c r="K16" s="651"/>
      <c r="L16" s="651"/>
      <c r="M16" s="651"/>
      <c r="N16" s="651"/>
      <c r="O16" s="651"/>
      <c r="P16" s="652"/>
    </row>
    <row r="17" spans="1:16">
      <c r="A17" s="47"/>
      <c r="B17" s="457">
        <v>1</v>
      </c>
      <c r="C17" s="442" t="s">
        <v>146</v>
      </c>
      <c r="D17" s="257" t="s">
        <v>34</v>
      </c>
      <c r="E17" s="443"/>
      <c r="F17" s="303"/>
      <c r="G17" s="303"/>
      <c r="H17" s="454">
        <v>1</v>
      </c>
      <c r="I17" s="444"/>
      <c r="J17" s="444"/>
      <c r="K17" s="444"/>
      <c r="L17" s="444"/>
      <c r="M17" s="444"/>
      <c r="N17" s="444"/>
      <c r="O17" s="444"/>
      <c r="P17" s="458">
        <f>SUM(H17:O17)</f>
        <v>1</v>
      </c>
    </row>
    <row r="18" spans="1:16">
      <c r="A18" s="44"/>
      <c r="B18" s="457">
        <v>2</v>
      </c>
      <c r="C18" s="442" t="s">
        <v>147</v>
      </c>
      <c r="D18" s="257" t="s">
        <v>34</v>
      </c>
      <c r="E18" s="445"/>
      <c r="F18" s="303"/>
      <c r="G18" s="303"/>
      <c r="H18" s="454">
        <v>1</v>
      </c>
      <c r="I18" s="444"/>
      <c r="J18" s="444"/>
      <c r="K18" s="444"/>
      <c r="L18" s="444"/>
      <c r="M18" s="444"/>
      <c r="N18" s="444"/>
      <c r="O18" s="444"/>
      <c r="P18" s="458">
        <f t="shared" ref="P18:P79" si="0">SUM(H18:O18)</f>
        <v>1</v>
      </c>
    </row>
    <row r="19" spans="1:16">
      <c r="A19" s="47"/>
      <c r="B19" s="457">
        <v>3</v>
      </c>
      <c r="C19" s="442" t="s">
        <v>148</v>
      </c>
      <c r="D19" s="257" t="s">
        <v>34</v>
      </c>
      <c r="E19" s="445"/>
      <c r="F19" s="303"/>
      <c r="G19" s="303"/>
      <c r="H19" s="454">
        <v>1</v>
      </c>
      <c r="I19" s="444"/>
      <c r="J19" s="444"/>
      <c r="K19" s="444"/>
      <c r="L19" s="444"/>
      <c r="M19" s="444"/>
      <c r="N19" s="444"/>
      <c r="O19" s="444"/>
      <c r="P19" s="458">
        <f t="shared" si="0"/>
        <v>1</v>
      </c>
    </row>
    <row r="20" spans="1:16">
      <c r="A20" s="47"/>
      <c r="B20" s="457">
        <v>4</v>
      </c>
      <c r="C20" s="442" t="s">
        <v>149</v>
      </c>
      <c r="D20" s="257" t="s">
        <v>34</v>
      </c>
      <c r="E20" s="445"/>
      <c r="F20" s="303"/>
      <c r="G20" s="303"/>
      <c r="H20" s="454">
        <v>1</v>
      </c>
      <c r="I20" s="444"/>
      <c r="J20" s="444"/>
      <c r="K20" s="444"/>
      <c r="L20" s="444"/>
      <c r="M20" s="444"/>
      <c r="N20" s="444"/>
      <c r="O20" s="444"/>
      <c r="P20" s="458">
        <f t="shared" si="0"/>
        <v>1</v>
      </c>
    </row>
    <row r="21" spans="1:16">
      <c r="A21" s="47"/>
      <c r="B21" s="457">
        <v>5</v>
      </c>
      <c r="C21" s="442" t="s">
        <v>150</v>
      </c>
      <c r="D21" s="257" t="s">
        <v>34</v>
      </c>
      <c r="E21" s="445"/>
      <c r="F21" s="303"/>
      <c r="G21" s="303"/>
      <c r="H21" s="454">
        <v>1</v>
      </c>
      <c r="I21" s="444"/>
      <c r="J21" s="444"/>
      <c r="K21" s="444"/>
      <c r="L21" s="444"/>
      <c r="M21" s="444"/>
      <c r="N21" s="444"/>
      <c r="O21" s="444"/>
      <c r="P21" s="458">
        <f t="shared" si="0"/>
        <v>1</v>
      </c>
    </row>
    <row r="22" spans="1:16" ht="28.5">
      <c r="A22" s="47"/>
      <c r="B22" s="457">
        <v>6</v>
      </c>
      <c r="C22" s="442" t="s">
        <v>151</v>
      </c>
      <c r="D22" s="257" t="s">
        <v>34</v>
      </c>
      <c r="E22" s="445"/>
      <c r="F22" s="303"/>
      <c r="G22" s="303"/>
      <c r="H22" s="454">
        <v>1</v>
      </c>
      <c r="I22" s="444"/>
      <c r="J22" s="444"/>
      <c r="K22" s="444"/>
      <c r="L22" s="444"/>
      <c r="M22" s="444"/>
      <c r="N22" s="444"/>
      <c r="O22" s="444"/>
      <c r="P22" s="458">
        <f t="shared" si="0"/>
        <v>1</v>
      </c>
    </row>
    <row r="23" spans="1:16">
      <c r="A23" s="47"/>
      <c r="B23" s="459" t="s">
        <v>284</v>
      </c>
      <c r="C23" s="442"/>
      <c r="D23" s="257" t="s">
        <v>257</v>
      </c>
      <c r="E23" s="445"/>
      <c r="F23" s="303"/>
      <c r="G23" s="303"/>
      <c r="H23" s="454"/>
      <c r="I23" s="444"/>
      <c r="J23" s="444"/>
      <c r="K23" s="444"/>
      <c r="L23" s="444"/>
      <c r="M23" s="444"/>
      <c r="N23" s="444"/>
      <c r="O23" s="444"/>
      <c r="P23" s="458">
        <f t="shared" si="0"/>
        <v>0</v>
      </c>
    </row>
    <row r="24" spans="1:16">
      <c r="A24" s="47"/>
      <c r="B24" s="457"/>
      <c r="C24" s="442"/>
      <c r="D24" s="257"/>
      <c r="E24" s="445"/>
      <c r="F24" s="303"/>
      <c r="G24" s="303"/>
      <c r="H24" s="454"/>
      <c r="I24" s="444"/>
      <c r="J24" s="444"/>
      <c r="K24" s="444"/>
      <c r="L24" s="444"/>
      <c r="M24" s="444"/>
      <c r="N24" s="444"/>
      <c r="O24" s="444"/>
      <c r="P24" s="458">
        <f t="shared" si="0"/>
        <v>0</v>
      </c>
    </row>
    <row r="25" spans="1:16">
      <c r="A25" s="47"/>
      <c r="B25" s="457"/>
      <c r="C25" s="442"/>
      <c r="D25" s="257"/>
      <c r="E25" s="445"/>
      <c r="F25" s="303"/>
      <c r="G25" s="303"/>
      <c r="H25" s="454"/>
      <c r="I25" s="444"/>
      <c r="J25" s="444"/>
      <c r="K25" s="444"/>
      <c r="L25" s="444"/>
      <c r="M25" s="444"/>
      <c r="N25" s="444"/>
      <c r="O25" s="444"/>
      <c r="P25" s="458">
        <f t="shared" si="0"/>
        <v>0</v>
      </c>
    </row>
    <row r="26" spans="1:16">
      <c r="A26" s="47"/>
      <c r="B26" s="457"/>
      <c r="C26" s="442"/>
      <c r="D26" s="257"/>
      <c r="E26" s="445"/>
      <c r="F26" s="303"/>
      <c r="G26" s="303"/>
      <c r="H26" s="454"/>
      <c r="I26" s="444"/>
      <c r="J26" s="444"/>
      <c r="K26" s="444"/>
      <c r="L26" s="444"/>
      <c r="M26" s="444"/>
      <c r="N26" s="444"/>
      <c r="O26" s="444"/>
      <c r="P26" s="458">
        <f t="shared" si="0"/>
        <v>0</v>
      </c>
    </row>
    <row r="27" spans="1:16" ht="25.5" customHeight="1">
      <c r="A27" s="47"/>
      <c r="B27" s="650" t="s">
        <v>152</v>
      </c>
      <c r="C27" s="651"/>
      <c r="D27" s="651"/>
      <c r="E27" s="651"/>
      <c r="F27" s="651"/>
      <c r="G27" s="651"/>
      <c r="H27" s="651"/>
      <c r="I27" s="651"/>
      <c r="J27" s="651"/>
      <c r="K27" s="651"/>
      <c r="L27" s="651"/>
      <c r="M27" s="651"/>
      <c r="N27" s="651"/>
      <c r="O27" s="651"/>
      <c r="P27" s="652"/>
    </row>
    <row r="28" spans="1:16">
      <c r="A28" s="47"/>
      <c r="B28" s="457">
        <v>7</v>
      </c>
      <c r="C28" s="442" t="s">
        <v>153</v>
      </c>
      <c r="D28" s="257" t="s">
        <v>34</v>
      </c>
      <c r="E28" s="445">
        <v>12</v>
      </c>
      <c r="F28" s="303"/>
      <c r="G28" s="303"/>
      <c r="H28" s="444"/>
      <c r="I28" s="454">
        <v>0.2</v>
      </c>
      <c r="J28" s="454">
        <v>0.5</v>
      </c>
      <c r="K28" s="454">
        <v>0.3</v>
      </c>
      <c r="L28" s="444"/>
      <c r="M28" s="444"/>
      <c r="N28" s="444"/>
      <c r="O28" s="444"/>
      <c r="P28" s="458">
        <f t="shared" si="0"/>
        <v>1</v>
      </c>
    </row>
    <row r="29" spans="1:16" ht="28.5">
      <c r="A29" s="47"/>
      <c r="B29" s="457">
        <v>8</v>
      </c>
      <c r="C29" s="442" t="s">
        <v>154</v>
      </c>
      <c r="D29" s="257" t="s">
        <v>34</v>
      </c>
      <c r="E29" s="445">
        <v>12</v>
      </c>
      <c r="F29" s="303"/>
      <c r="G29" s="303"/>
      <c r="H29" s="444"/>
      <c r="I29" s="454">
        <v>0.8</v>
      </c>
      <c r="J29" s="454">
        <v>0.2</v>
      </c>
      <c r="K29" s="444"/>
      <c r="L29" s="444"/>
      <c r="M29" s="444"/>
      <c r="N29" s="444"/>
      <c r="O29" s="444"/>
      <c r="P29" s="458">
        <f t="shared" si="0"/>
        <v>1</v>
      </c>
    </row>
    <row r="30" spans="1:16" ht="28.5">
      <c r="A30" s="47"/>
      <c r="B30" s="457">
        <v>9</v>
      </c>
      <c r="C30" s="442" t="s">
        <v>155</v>
      </c>
      <c r="D30" s="257" t="s">
        <v>34</v>
      </c>
      <c r="E30" s="445">
        <v>12</v>
      </c>
      <c r="F30" s="303"/>
      <c r="G30" s="303"/>
      <c r="H30" s="444"/>
      <c r="I30" s="454">
        <v>0.5</v>
      </c>
      <c r="J30" s="454">
        <v>0.5</v>
      </c>
      <c r="K30" s="444"/>
      <c r="L30" s="444"/>
      <c r="M30" s="444"/>
      <c r="N30" s="444"/>
      <c r="O30" s="444"/>
      <c r="P30" s="458">
        <f t="shared" si="0"/>
        <v>1</v>
      </c>
    </row>
    <row r="31" spans="1:16" ht="28.5">
      <c r="A31" s="47"/>
      <c r="B31" s="457">
        <v>10</v>
      </c>
      <c r="C31" s="442" t="s">
        <v>156</v>
      </c>
      <c r="D31" s="257" t="s">
        <v>34</v>
      </c>
      <c r="E31" s="445">
        <v>12</v>
      </c>
      <c r="F31" s="303"/>
      <c r="G31" s="303"/>
      <c r="H31" s="444"/>
      <c r="I31" s="454">
        <v>1</v>
      </c>
      <c r="J31" s="444"/>
      <c r="K31" s="444"/>
      <c r="L31" s="444"/>
      <c r="M31" s="444"/>
      <c r="N31" s="444"/>
      <c r="O31" s="444"/>
      <c r="P31" s="458">
        <f t="shared" si="0"/>
        <v>1</v>
      </c>
    </row>
    <row r="32" spans="1:16" ht="28.5">
      <c r="A32" s="47"/>
      <c r="B32" s="457">
        <v>11</v>
      </c>
      <c r="C32" s="442" t="s">
        <v>157</v>
      </c>
      <c r="D32" s="257" t="s">
        <v>34</v>
      </c>
      <c r="E32" s="445">
        <v>3</v>
      </c>
      <c r="F32" s="303"/>
      <c r="G32" s="303"/>
      <c r="H32" s="444"/>
      <c r="I32" s="444"/>
      <c r="J32" s="454">
        <v>1</v>
      </c>
      <c r="K32" s="444"/>
      <c r="L32" s="444"/>
      <c r="M32" s="444"/>
      <c r="N32" s="444"/>
      <c r="O32" s="444"/>
      <c r="P32" s="458">
        <f t="shared" si="0"/>
        <v>1</v>
      </c>
    </row>
    <row r="33" spans="1:16">
      <c r="A33" s="47"/>
      <c r="B33" s="459" t="s">
        <v>284</v>
      </c>
      <c r="C33" s="442"/>
      <c r="D33" s="257" t="s">
        <v>257</v>
      </c>
      <c r="E33" s="445"/>
      <c r="F33" s="303"/>
      <c r="G33" s="303"/>
      <c r="H33" s="444"/>
      <c r="I33" s="444"/>
      <c r="J33" s="444"/>
      <c r="K33" s="444"/>
      <c r="L33" s="444"/>
      <c r="M33" s="444"/>
      <c r="N33" s="444"/>
      <c r="O33" s="444"/>
      <c r="P33" s="458">
        <f t="shared" si="0"/>
        <v>0</v>
      </c>
    </row>
    <row r="34" spans="1:16">
      <c r="A34" s="47"/>
      <c r="B34" s="457"/>
      <c r="C34" s="442"/>
      <c r="D34" s="257"/>
      <c r="E34" s="445"/>
      <c r="F34" s="303"/>
      <c r="G34" s="303"/>
      <c r="H34" s="444"/>
      <c r="I34" s="444"/>
      <c r="J34" s="444"/>
      <c r="K34" s="444"/>
      <c r="L34" s="444"/>
      <c r="M34" s="444"/>
      <c r="N34" s="444"/>
      <c r="O34" s="444"/>
      <c r="P34" s="458">
        <f t="shared" si="0"/>
        <v>0</v>
      </c>
    </row>
    <row r="35" spans="1:16">
      <c r="A35" s="47"/>
      <c r="B35" s="457"/>
      <c r="C35" s="442"/>
      <c r="D35" s="257"/>
      <c r="E35" s="445"/>
      <c r="F35" s="303"/>
      <c r="G35" s="303"/>
      <c r="H35" s="444"/>
      <c r="I35" s="444"/>
      <c r="J35" s="444"/>
      <c r="K35" s="444"/>
      <c r="L35" s="444"/>
      <c r="M35" s="444"/>
      <c r="N35" s="444"/>
      <c r="O35" s="444"/>
      <c r="P35" s="458">
        <f t="shared" si="0"/>
        <v>0</v>
      </c>
    </row>
    <row r="36" spans="1:16">
      <c r="A36" s="47"/>
      <c r="B36" s="457"/>
      <c r="C36" s="442"/>
      <c r="D36" s="257"/>
      <c r="E36" s="445"/>
      <c r="F36" s="303"/>
      <c r="G36" s="303"/>
      <c r="H36" s="444"/>
      <c r="I36" s="444"/>
      <c r="J36" s="444"/>
      <c r="K36" s="444"/>
      <c r="L36" s="444"/>
      <c r="M36" s="444"/>
      <c r="N36" s="444"/>
      <c r="O36" s="444"/>
      <c r="P36" s="458">
        <f t="shared" si="0"/>
        <v>0</v>
      </c>
    </row>
    <row r="37" spans="1:16" ht="26.25" customHeight="1">
      <c r="A37" s="47"/>
      <c r="B37" s="650" t="s">
        <v>11</v>
      </c>
      <c r="C37" s="651"/>
      <c r="D37" s="651"/>
      <c r="E37" s="651"/>
      <c r="F37" s="651"/>
      <c r="G37" s="651"/>
      <c r="H37" s="651"/>
      <c r="I37" s="651"/>
      <c r="J37" s="651"/>
      <c r="K37" s="651"/>
      <c r="L37" s="651"/>
      <c r="M37" s="651"/>
      <c r="N37" s="651"/>
      <c r="O37" s="651"/>
      <c r="P37" s="652"/>
    </row>
    <row r="38" spans="1:16" ht="28.5">
      <c r="A38" s="47"/>
      <c r="B38" s="457">
        <v>12</v>
      </c>
      <c r="C38" s="442" t="s">
        <v>158</v>
      </c>
      <c r="D38" s="257" t="s">
        <v>34</v>
      </c>
      <c r="E38" s="445">
        <v>12</v>
      </c>
      <c r="F38" s="303"/>
      <c r="G38" s="303"/>
      <c r="H38" s="444"/>
      <c r="I38" s="444"/>
      <c r="J38" s="454">
        <v>1</v>
      </c>
      <c r="K38" s="444"/>
      <c r="L38" s="444"/>
      <c r="M38" s="444"/>
      <c r="N38" s="444"/>
      <c r="O38" s="444"/>
      <c r="P38" s="458">
        <f t="shared" si="0"/>
        <v>1</v>
      </c>
    </row>
    <row r="39" spans="1:16" ht="28.5">
      <c r="A39" s="47"/>
      <c r="B39" s="457">
        <v>13</v>
      </c>
      <c r="C39" s="442" t="s">
        <v>159</v>
      </c>
      <c r="D39" s="257" t="s">
        <v>34</v>
      </c>
      <c r="E39" s="445">
        <v>12</v>
      </c>
      <c r="F39" s="303"/>
      <c r="G39" s="303"/>
      <c r="H39" s="444"/>
      <c r="I39" s="444"/>
      <c r="J39" s="454">
        <v>1</v>
      </c>
      <c r="K39" s="444"/>
      <c r="L39" s="444"/>
      <c r="M39" s="444"/>
      <c r="N39" s="444"/>
      <c r="O39" s="444"/>
      <c r="P39" s="458">
        <f t="shared" si="0"/>
        <v>1</v>
      </c>
    </row>
    <row r="40" spans="1:16" ht="28.5">
      <c r="A40" s="47"/>
      <c r="B40" s="457">
        <v>14</v>
      </c>
      <c r="C40" s="442" t="s">
        <v>160</v>
      </c>
      <c r="D40" s="257" t="s">
        <v>34</v>
      </c>
      <c r="E40" s="445">
        <v>12</v>
      </c>
      <c r="F40" s="303"/>
      <c r="G40" s="303"/>
      <c r="H40" s="444"/>
      <c r="I40" s="444"/>
      <c r="J40" s="454">
        <v>1</v>
      </c>
      <c r="K40" s="444"/>
      <c r="L40" s="444"/>
      <c r="M40" s="444"/>
      <c r="N40" s="444"/>
      <c r="O40" s="444"/>
      <c r="P40" s="458">
        <f t="shared" si="0"/>
        <v>1</v>
      </c>
    </row>
    <row r="41" spans="1:16">
      <c r="A41" s="47"/>
      <c r="B41" s="459" t="s">
        <v>284</v>
      </c>
      <c r="C41" s="442"/>
      <c r="D41" s="257" t="s">
        <v>257</v>
      </c>
      <c r="E41" s="445"/>
      <c r="F41" s="303"/>
      <c r="G41" s="303"/>
      <c r="H41" s="444"/>
      <c r="I41" s="444"/>
      <c r="J41" s="444"/>
      <c r="K41" s="444"/>
      <c r="L41" s="444"/>
      <c r="M41" s="444"/>
      <c r="N41" s="444"/>
      <c r="O41" s="444"/>
      <c r="P41" s="458">
        <f t="shared" si="0"/>
        <v>0</v>
      </c>
    </row>
    <row r="42" spans="1:16">
      <c r="A42" s="47"/>
      <c r="B42" s="457"/>
      <c r="C42" s="442"/>
      <c r="D42" s="257"/>
      <c r="E42" s="445"/>
      <c r="F42" s="303"/>
      <c r="G42" s="303"/>
      <c r="H42" s="444"/>
      <c r="I42" s="444"/>
      <c r="J42" s="444"/>
      <c r="K42" s="444"/>
      <c r="L42" s="444"/>
      <c r="M42" s="444"/>
      <c r="N42" s="444"/>
      <c r="O42" s="444"/>
      <c r="P42" s="458">
        <f t="shared" si="0"/>
        <v>0</v>
      </c>
    </row>
    <row r="43" spans="1:16">
      <c r="A43" s="47"/>
      <c r="B43" s="457"/>
      <c r="C43" s="442"/>
      <c r="D43" s="257"/>
      <c r="E43" s="445"/>
      <c r="F43" s="303"/>
      <c r="G43" s="303"/>
      <c r="H43" s="444"/>
      <c r="I43" s="444"/>
      <c r="J43" s="444"/>
      <c r="K43" s="444"/>
      <c r="L43" s="444"/>
      <c r="M43" s="444"/>
      <c r="N43" s="444"/>
      <c r="O43" s="444"/>
      <c r="P43" s="458">
        <f t="shared" si="0"/>
        <v>0</v>
      </c>
    </row>
    <row r="44" spans="1:16">
      <c r="A44" s="47"/>
      <c r="B44" s="457"/>
      <c r="C44" s="442"/>
      <c r="D44" s="257"/>
      <c r="E44" s="445"/>
      <c r="F44" s="303"/>
      <c r="G44" s="303"/>
      <c r="H44" s="444"/>
      <c r="I44" s="444"/>
      <c r="J44" s="444"/>
      <c r="K44" s="444"/>
      <c r="L44" s="444"/>
      <c r="M44" s="444"/>
      <c r="N44" s="444"/>
      <c r="O44" s="444"/>
      <c r="P44" s="458">
        <f t="shared" si="0"/>
        <v>0</v>
      </c>
    </row>
    <row r="45" spans="1:16" ht="24" customHeight="1">
      <c r="A45" s="47"/>
      <c r="B45" s="650" t="s">
        <v>161</v>
      </c>
      <c r="C45" s="651"/>
      <c r="D45" s="651"/>
      <c r="E45" s="651"/>
      <c r="F45" s="651"/>
      <c r="G45" s="651"/>
      <c r="H45" s="651"/>
      <c r="I45" s="651"/>
      <c r="J45" s="651"/>
      <c r="K45" s="651"/>
      <c r="L45" s="651"/>
      <c r="M45" s="651"/>
      <c r="N45" s="651"/>
      <c r="O45" s="651"/>
      <c r="P45" s="652"/>
    </row>
    <row r="46" spans="1:16">
      <c r="A46" s="47"/>
      <c r="B46" s="457">
        <v>15</v>
      </c>
      <c r="C46" s="442" t="s">
        <v>162</v>
      </c>
      <c r="D46" s="257" t="s">
        <v>34</v>
      </c>
      <c r="E46" s="445"/>
      <c r="F46" s="303"/>
      <c r="G46" s="303"/>
      <c r="H46" s="454">
        <v>1</v>
      </c>
      <c r="I46" s="444"/>
      <c r="J46" s="444"/>
      <c r="K46" s="444"/>
      <c r="L46" s="444"/>
      <c r="M46" s="444"/>
      <c r="N46" s="444"/>
      <c r="O46" s="444"/>
      <c r="P46" s="458">
        <f t="shared" si="0"/>
        <v>1</v>
      </c>
    </row>
    <row r="47" spans="1:16">
      <c r="A47" s="47"/>
      <c r="B47" s="459" t="s">
        <v>284</v>
      </c>
      <c r="C47" s="442"/>
      <c r="D47" s="257" t="s">
        <v>257</v>
      </c>
      <c r="E47" s="445"/>
      <c r="F47" s="303"/>
      <c r="G47" s="303"/>
      <c r="H47" s="454"/>
      <c r="I47" s="444"/>
      <c r="J47" s="444"/>
      <c r="K47" s="444"/>
      <c r="L47" s="444"/>
      <c r="M47" s="444"/>
      <c r="N47" s="444"/>
      <c r="O47" s="444"/>
      <c r="P47" s="458">
        <f t="shared" si="0"/>
        <v>0</v>
      </c>
    </row>
    <row r="48" spans="1:16">
      <c r="A48" s="47"/>
      <c r="B48" s="457"/>
      <c r="C48" s="442"/>
      <c r="D48" s="257"/>
      <c r="E48" s="445"/>
      <c r="F48" s="303"/>
      <c r="G48" s="303"/>
      <c r="H48" s="454"/>
      <c r="I48" s="444"/>
      <c r="J48" s="444"/>
      <c r="K48" s="444"/>
      <c r="L48" s="444"/>
      <c r="M48" s="444"/>
      <c r="N48" s="444"/>
      <c r="O48" s="444"/>
      <c r="P48" s="458">
        <f t="shared" si="0"/>
        <v>0</v>
      </c>
    </row>
    <row r="49" spans="1:16">
      <c r="A49" s="47"/>
      <c r="B49" s="457"/>
      <c r="C49" s="442"/>
      <c r="D49" s="257"/>
      <c r="E49" s="445"/>
      <c r="F49" s="303"/>
      <c r="G49" s="303"/>
      <c r="H49" s="454"/>
      <c r="I49" s="444"/>
      <c r="J49" s="444"/>
      <c r="K49" s="444"/>
      <c r="L49" s="444"/>
      <c r="M49" s="444"/>
      <c r="N49" s="444"/>
      <c r="O49" s="444"/>
      <c r="P49" s="458"/>
    </row>
    <row r="50" spans="1:16">
      <c r="A50" s="47"/>
      <c r="B50" s="457"/>
      <c r="C50" s="442"/>
      <c r="D50" s="257"/>
      <c r="E50" s="445"/>
      <c r="F50" s="303"/>
      <c r="G50" s="303"/>
      <c r="H50" s="454"/>
      <c r="I50" s="444"/>
      <c r="J50" s="444"/>
      <c r="K50" s="444"/>
      <c r="L50" s="444"/>
      <c r="M50" s="444"/>
      <c r="N50" s="444"/>
      <c r="O50" s="444"/>
      <c r="P50" s="458">
        <f t="shared" si="0"/>
        <v>0</v>
      </c>
    </row>
    <row r="51" spans="1:16" ht="21" customHeight="1">
      <c r="A51" s="45"/>
      <c r="B51" s="650" t="s">
        <v>163</v>
      </c>
      <c r="C51" s="651"/>
      <c r="D51" s="651"/>
      <c r="E51" s="651"/>
      <c r="F51" s="651"/>
      <c r="G51" s="651"/>
      <c r="H51" s="651"/>
      <c r="I51" s="651"/>
      <c r="J51" s="651"/>
      <c r="K51" s="651"/>
      <c r="L51" s="651"/>
      <c r="M51" s="651"/>
      <c r="N51" s="651"/>
      <c r="O51" s="651"/>
      <c r="P51" s="652"/>
    </row>
    <row r="52" spans="1:16">
      <c r="A52" s="47"/>
      <c r="B52" s="457">
        <v>16</v>
      </c>
      <c r="C52" s="442" t="s">
        <v>164</v>
      </c>
      <c r="D52" s="257" t="s">
        <v>34</v>
      </c>
      <c r="E52" s="445"/>
      <c r="F52" s="303"/>
      <c r="G52" s="303"/>
      <c r="H52" s="444"/>
      <c r="I52" s="444"/>
      <c r="J52" s="444"/>
      <c r="K52" s="444"/>
      <c r="L52" s="444"/>
      <c r="M52" s="444"/>
      <c r="N52" s="444"/>
      <c r="O52" s="444"/>
      <c r="P52" s="458">
        <f t="shared" si="0"/>
        <v>0</v>
      </c>
    </row>
    <row r="53" spans="1:16">
      <c r="A53" s="47"/>
      <c r="B53" s="457">
        <v>17</v>
      </c>
      <c r="C53" s="442" t="s">
        <v>165</v>
      </c>
      <c r="D53" s="257" t="s">
        <v>34</v>
      </c>
      <c r="E53" s="445"/>
      <c r="F53" s="303"/>
      <c r="G53" s="303"/>
      <c r="H53" s="444"/>
      <c r="I53" s="444"/>
      <c r="J53" s="444"/>
      <c r="K53" s="444"/>
      <c r="L53" s="444"/>
      <c r="M53" s="444"/>
      <c r="N53" s="444"/>
      <c r="O53" s="444"/>
      <c r="P53" s="458">
        <f t="shared" si="0"/>
        <v>0</v>
      </c>
    </row>
    <row r="54" spans="1:16">
      <c r="A54" s="47"/>
      <c r="B54" s="457">
        <v>18</v>
      </c>
      <c r="C54" s="442" t="s">
        <v>166</v>
      </c>
      <c r="D54" s="257" t="s">
        <v>34</v>
      </c>
      <c r="E54" s="445"/>
      <c r="F54" s="303"/>
      <c r="G54" s="303"/>
      <c r="H54" s="444"/>
      <c r="I54" s="444"/>
      <c r="J54" s="444"/>
      <c r="K54" s="444"/>
      <c r="L54" s="444"/>
      <c r="M54" s="444"/>
      <c r="N54" s="444"/>
      <c r="O54" s="444"/>
      <c r="P54" s="458">
        <f t="shared" si="0"/>
        <v>0</v>
      </c>
    </row>
    <row r="55" spans="1:16">
      <c r="A55" s="47"/>
      <c r="B55" s="457">
        <v>19</v>
      </c>
      <c r="C55" s="442" t="s">
        <v>167</v>
      </c>
      <c r="D55" s="257" t="s">
        <v>34</v>
      </c>
      <c r="E55" s="445"/>
      <c r="F55" s="303"/>
      <c r="G55" s="303"/>
      <c r="H55" s="444"/>
      <c r="I55" s="444"/>
      <c r="J55" s="444"/>
      <c r="K55" s="444"/>
      <c r="L55" s="444"/>
      <c r="M55" s="444"/>
      <c r="N55" s="444"/>
      <c r="O55" s="444"/>
      <c r="P55" s="458">
        <f t="shared" si="0"/>
        <v>0</v>
      </c>
    </row>
    <row r="56" spans="1:16">
      <c r="A56" s="47"/>
      <c r="B56" s="459" t="s">
        <v>284</v>
      </c>
      <c r="C56" s="442"/>
      <c r="D56" s="257" t="s">
        <v>257</v>
      </c>
      <c r="E56" s="445"/>
      <c r="F56" s="303"/>
      <c r="G56" s="303"/>
      <c r="H56" s="444"/>
      <c r="I56" s="444"/>
      <c r="J56" s="444"/>
      <c r="K56" s="444"/>
      <c r="L56" s="444"/>
      <c r="M56" s="444"/>
      <c r="N56" s="444"/>
      <c r="O56" s="444"/>
      <c r="P56" s="458">
        <f t="shared" si="0"/>
        <v>0</v>
      </c>
    </row>
    <row r="57" spans="1:16">
      <c r="A57" s="47"/>
      <c r="B57" s="459"/>
      <c r="C57" s="442"/>
      <c r="D57" s="257"/>
      <c r="E57" s="445"/>
      <c r="F57" s="303"/>
      <c r="G57" s="303"/>
      <c r="H57" s="444"/>
      <c r="I57" s="444"/>
      <c r="J57" s="444"/>
      <c r="K57" s="444"/>
      <c r="L57" s="444"/>
      <c r="M57" s="444"/>
      <c r="N57" s="444"/>
      <c r="O57" s="444"/>
      <c r="P57" s="458"/>
    </row>
    <row r="58" spans="1:16">
      <c r="A58" s="47"/>
      <c r="B58" s="459"/>
      <c r="C58" s="442"/>
      <c r="D58" s="257"/>
      <c r="E58" s="445"/>
      <c r="F58" s="303"/>
      <c r="G58" s="303"/>
      <c r="H58" s="444"/>
      <c r="I58" s="444"/>
      <c r="J58" s="444"/>
      <c r="K58" s="444"/>
      <c r="L58" s="444"/>
      <c r="M58" s="444"/>
      <c r="N58" s="444"/>
      <c r="O58" s="444"/>
      <c r="P58" s="458"/>
    </row>
    <row r="59" spans="1:16">
      <c r="A59" s="45"/>
      <c r="B59" s="460"/>
      <c r="C59" s="446"/>
      <c r="D59" s="447"/>
      <c r="E59" s="447"/>
      <c r="F59" s="303"/>
      <c r="G59" s="303"/>
      <c r="H59" s="448"/>
      <c r="I59" s="448"/>
      <c r="J59" s="448"/>
      <c r="K59" s="448"/>
      <c r="L59" s="448"/>
      <c r="M59" s="448"/>
      <c r="N59" s="448"/>
      <c r="O59" s="448"/>
      <c r="P59" s="458"/>
    </row>
    <row r="60" spans="1:16" ht="27" customHeight="1">
      <c r="B60" s="658" t="s">
        <v>168</v>
      </c>
      <c r="C60" s="659"/>
      <c r="D60" s="659"/>
      <c r="E60" s="659"/>
      <c r="F60" s="659"/>
      <c r="G60" s="659"/>
      <c r="H60" s="659"/>
      <c r="I60" s="659"/>
      <c r="J60" s="659"/>
      <c r="K60" s="659"/>
      <c r="L60" s="659"/>
      <c r="M60" s="659"/>
      <c r="N60" s="659"/>
      <c r="O60" s="659"/>
      <c r="P60" s="660"/>
    </row>
    <row r="61" spans="1:16" ht="16.5">
      <c r="B61" s="461"/>
      <c r="C61" s="442"/>
      <c r="D61" s="445"/>
      <c r="E61" s="445"/>
      <c r="F61" s="441"/>
      <c r="G61" s="441"/>
      <c r="H61" s="441"/>
      <c r="I61" s="441"/>
      <c r="J61" s="441"/>
      <c r="K61" s="441"/>
      <c r="L61" s="441"/>
      <c r="M61" s="441"/>
      <c r="N61" s="441"/>
      <c r="O61" s="441"/>
      <c r="P61" s="462"/>
    </row>
    <row r="62" spans="1:16" ht="25.5" customHeight="1">
      <c r="A62" s="47"/>
      <c r="B62" s="653" t="s">
        <v>169</v>
      </c>
      <c r="C62" s="643"/>
      <c r="D62" s="643"/>
      <c r="E62" s="643"/>
      <c r="F62" s="643"/>
      <c r="G62" s="643"/>
      <c r="H62" s="643"/>
      <c r="I62" s="643"/>
      <c r="J62" s="643"/>
      <c r="K62" s="643"/>
      <c r="L62" s="643"/>
      <c r="M62" s="643"/>
      <c r="N62" s="643"/>
      <c r="O62" s="643"/>
      <c r="P62" s="654"/>
    </row>
    <row r="63" spans="1:16">
      <c r="A63" s="47"/>
      <c r="B63" s="457">
        <v>21</v>
      </c>
      <c r="C63" s="442" t="s">
        <v>170</v>
      </c>
      <c r="D63" s="257" t="s">
        <v>34</v>
      </c>
      <c r="E63" s="445"/>
      <c r="F63" s="303"/>
      <c r="G63" s="303"/>
      <c r="H63" s="454">
        <v>1</v>
      </c>
      <c r="I63" s="444"/>
      <c r="J63" s="444"/>
      <c r="K63" s="444"/>
      <c r="L63" s="444"/>
      <c r="M63" s="444"/>
      <c r="N63" s="444"/>
      <c r="O63" s="444"/>
      <c r="P63" s="458">
        <f t="shared" si="0"/>
        <v>1</v>
      </c>
    </row>
    <row r="64" spans="1:16" ht="28.5">
      <c r="A64" s="47"/>
      <c r="B64" s="457">
        <v>22</v>
      </c>
      <c r="C64" s="442" t="s">
        <v>171</v>
      </c>
      <c r="D64" s="257" t="s">
        <v>34</v>
      </c>
      <c r="E64" s="445"/>
      <c r="F64" s="303"/>
      <c r="G64" s="303"/>
      <c r="H64" s="454">
        <v>1</v>
      </c>
      <c r="I64" s="444"/>
      <c r="J64" s="444"/>
      <c r="K64" s="444"/>
      <c r="L64" s="444"/>
      <c r="M64" s="444"/>
      <c r="N64" s="444"/>
      <c r="O64" s="444"/>
      <c r="P64" s="458">
        <f t="shared" si="0"/>
        <v>1</v>
      </c>
    </row>
    <row r="65" spans="1:16">
      <c r="A65" s="47"/>
      <c r="B65" s="457">
        <v>23</v>
      </c>
      <c r="C65" s="442" t="s">
        <v>172</v>
      </c>
      <c r="D65" s="257" t="s">
        <v>34</v>
      </c>
      <c r="E65" s="445"/>
      <c r="F65" s="303"/>
      <c r="G65" s="303"/>
      <c r="H65" s="454">
        <v>1</v>
      </c>
      <c r="I65" s="444"/>
      <c r="J65" s="444"/>
      <c r="K65" s="444"/>
      <c r="L65" s="444"/>
      <c r="M65" s="444"/>
      <c r="N65" s="444"/>
      <c r="O65" s="444"/>
      <c r="P65" s="458">
        <f t="shared" si="0"/>
        <v>1</v>
      </c>
    </row>
    <row r="66" spans="1:16">
      <c r="A66" s="47"/>
      <c r="B66" s="457">
        <v>24</v>
      </c>
      <c r="C66" s="442" t="s">
        <v>173</v>
      </c>
      <c r="D66" s="257" t="s">
        <v>34</v>
      </c>
      <c r="E66" s="445"/>
      <c r="F66" s="303"/>
      <c r="G66" s="303"/>
      <c r="H66" s="454">
        <v>1</v>
      </c>
      <c r="I66" s="444"/>
      <c r="J66" s="444"/>
      <c r="K66" s="444"/>
      <c r="L66" s="444"/>
      <c r="M66" s="444"/>
      <c r="N66" s="444"/>
      <c r="O66" s="444"/>
      <c r="P66" s="458">
        <f t="shared" si="0"/>
        <v>1</v>
      </c>
    </row>
    <row r="67" spans="1:16">
      <c r="A67" s="47"/>
      <c r="B67" s="459" t="s">
        <v>284</v>
      </c>
      <c r="C67" s="442"/>
      <c r="D67" s="257" t="s">
        <v>257</v>
      </c>
      <c r="E67" s="445"/>
      <c r="F67" s="303"/>
      <c r="G67" s="303"/>
      <c r="H67" s="454"/>
      <c r="I67" s="444"/>
      <c r="J67" s="444"/>
      <c r="K67" s="444"/>
      <c r="L67" s="444"/>
      <c r="M67" s="444"/>
      <c r="N67" s="444"/>
      <c r="O67" s="444"/>
      <c r="P67" s="458"/>
    </row>
    <row r="68" spans="1:16">
      <c r="A68" s="47"/>
      <c r="B68" s="457"/>
      <c r="C68" s="442"/>
      <c r="D68" s="257"/>
      <c r="E68" s="445"/>
      <c r="F68" s="303"/>
      <c r="G68" s="303"/>
      <c r="H68" s="454"/>
      <c r="I68" s="444"/>
      <c r="J68" s="444"/>
      <c r="K68" s="444"/>
      <c r="L68" s="444"/>
      <c r="M68" s="444"/>
      <c r="N68" s="444"/>
      <c r="O68" s="444"/>
      <c r="P68" s="458"/>
    </row>
    <row r="69" spans="1:16">
      <c r="A69" s="47"/>
      <c r="B69" s="457"/>
      <c r="C69" s="442"/>
      <c r="D69" s="257"/>
      <c r="E69" s="445"/>
      <c r="F69" s="303"/>
      <c r="G69" s="303"/>
      <c r="H69" s="454"/>
      <c r="I69" s="444"/>
      <c r="J69" s="444"/>
      <c r="K69" s="444"/>
      <c r="L69" s="444"/>
      <c r="M69" s="444"/>
      <c r="N69" s="444"/>
      <c r="O69" s="444"/>
      <c r="P69" s="458"/>
    </row>
    <row r="70" spans="1:16">
      <c r="A70" s="47"/>
      <c r="B70" s="457"/>
      <c r="C70" s="442"/>
      <c r="D70" s="257"/>
      <c r="E70" s="445"/>
      <c r="F70" s="303"/>
      <c r="G70" s="303"/>
      <c r="H70" s="444"/>
      <c r="I70" s="444"/>
      <c r="J70" s="444"/>
      <c r="K70" s="444"/>
      <c r="L70" s="444"/>
      <c r="M70" s="444"/>
      <c r="N70" s="444"/>
      <c r="O70" s="444"/>
      <c r="P70" s="458">
        <f t="shared" si="0"/>
        <v>0</v>
      </c>
    </row>
    <row r="71" spans="1:16" ht="28.5" customHeight="1">
      <c r="A71" s="47"/>
      <c r="B71" s="653" t="s">
        <v>174</v>
      </c>
      <c r="C71" s="643"/>
      <c r="D71" s="643"/>
      <c r="E71" s="643"/>
      <c r="F71" s="643"/>
      <c r="G71" s="643"/>
      <c r="H71" s="643"/>
      <c r="I71" s="643"/>
      <c r="J71" s="643"/>
      <c r="K71" s="643"/>
      <c r="L71" s="643"/>
      <c r="M71" s="643"/>
      <c r="N71" s="643"/>
      <c r="O71" s="643"/>
      <c r="P71" s="654"/>
    </row>
    <row r="72" spans="1:16">
      <c r="A72" s="47"/>
      <c r="B72" s="457">
        <v>25</v>
      </c>
      <c r="C72" s="442" t="s">
        <v>175</v>
      </c>
      <c r="D72" s="257" t="s">
        <v>34</v>
      </c>
      <c r="E72" s="445"/>
      <c r="F72" s="303"/>
      <c r="G72" s="303"/>
      <c r="H72" s="444"/>
      <c r="I72" s="454">
        <v>1</v>
      </c>
      <c r="J72" s="444"/>
      <c r="K72" s="444"/>
      <c r="L72" s="444"/>
      <c r="M72" s="444"/>
      <c r="N72" s="444"/>
      <c r="O72" s="444"/>
      <c r="P72" s="458">
        <f t="shared" si="0"/>
        <v>1</v>
      </c>
    </row>
    <row r="73" spans="1:16">
      <c r="A73" s="47"/>
      <c r="B73" s="457">
        <v>26</v>
      </c>
      <c r="C73" s="442" t="s">
        <v>176</v>
      </c>
      <c r="D73" s="257" t="s">
        <v>34</v>
      </c>
      <c r="E73" s="445"/>
      <c r="F73" s="303"/>
      <c r="G73" s="303"/>
      <c r="H73" s="444"/>
      <c r="I73" s="454">
        <v>1</v>
      </c>
      <c r="J73" s="444"/>
      <c r="K73" s="444"/>
      <c r="L73" s="444"/>
      <c r="M73" s="444"/>
      <c r="N73" s="444"/>
      <c r="O73" s="444"/>
      <c r="P73" s="458">
        <f t="shared" si="0"/>
        <v>1</v>
      </c>
    </row>
    <row r="74" spans="1:16" ht="28.5">
      <c r="A74" s="47"/>
      <c r="B74" s="457">
        <v>27</v>
      </c>
      <c r="C74" s="442" t="s">
        <v>177</v>
      </c>
      <c r="D74" s="257" t="s">
        <v>34</v>
      </c>
      <c r="E74" s="445"/>
      <c r="F74" s="303"/>
      <c r="G74" s="303"/>
      <c r="H74" s="444"/>
      <c r="I74" s="454">
        <v>0.8</v>
      </c>
      <c r="J74" s="454">
        <v>0.2</v>
      </c>
      <c r="K74" s="444"/>
      <c r="L74" s="444"/>
      <c r="M74" s="444"/>
      <c r="N74" s="444"/>
      <c r="O74" s="444"/>
      <c r="P74" s="458">
        <f t="shared" si="0"/>
        <v>1</v>
      </c>
    </row>
    <row r="75" spans="1:16" ht="28.5">
      <c r="A75" s="47"/>
      <c r="B75" s="457">
        <v>28</v>
      </c>
      <c r="C75" s="442" t="s">
        <v>178</v>
      </c>
      <c r="D75" s="257" t="s">
        <v>34</v>
      </c>
      <c r="E75" s="445"/>
      <c r="F75" s="303"/>
      <c r="G75" s="303"/>
      <c r="H75" s="444"/>
      <c r="I75" s="444"/>
      <c r="J75" s="444"/>
      <c r="K75" s="444"/>
      <c r="L75" s="444"/>
      <c r="M75" s="444"/>
      <c r="N75" s="444"/>
      <c r="O75" s="444"/>
      <c r="P75" s="458">
        <f t="shared" si="0"/>
        <v>0</v>
      </c>
    </row>
    <row r="76" spans="1:16" ht="28.5">
      <c r="A76" s="47"/>
      <c r="B76" s="457">
        <v>29</v>
      </c>
      <c r="C76" s="442" t="s">
        <v>179</v>
      </c>
      <c r="D76" s="257" t="s">
        <v>34</v>
      </c>
      <c r="E76" s="445"/>
      <c r="F76" s="303"/>
      <c r="G76" s="303"/>
      <c r="H76" s="444"/>
      <c r="I76" s="444"/>
      <c r="J76" s="444"/>
      <c r="K76" s="444"/>
      <c r="L76" s="444"/>
      <c r="M76" s="444"/>
      <c r="N76" s="444"/>
      <c r="O76" s="444"/>
      <c r="P76" s="458">
        <f t="shared" si="0"/>
        <v>0</v>
      </c>
    </row>
    <row r="77" spans="1:16" ht="28.5">
      <c r="A77" s="47"/>
      <c r="B77" s="457">
        <v>30</v>
      </c>
      <c r="C77" s="442" t="s">
        <v>180</v>
      </c>
      <c r="D77" s="257" t="s">
        <v>34</v>
      </c>
      <c r="E77" s="445"/>
      <c r="F77" s="303"/>
      <c r="G77" s="303"/>
      <c r="H77" s="444"/>
      <c r="I77" s="444"/>
      <c r="J77" s="444"/>
      <c r="K77" s="444"/>
      <c r="L77" s="444"/>
      <c r="M77" s="444"/>
      <c r="N77" s="444"/>
      <c r="O77" s="444"/>
      <c r="P77" s="458">
        <f t="shared" si="0"/>
        <v>0</v>
      </c>
    </row>
    <row r="78" spans="1:16" ht="28.5">
      <c r="A78" s="47"/>
      <c r="B78" s="457">
        <v>31</v>
      </c>
      <c r="C78" s="442" t="s">
        <v>181</v>
      </c>
      <c r="D78" s="257" t="s">
        <v>34</v>
      </c>
      <c r="E78" s="445"/>
      <c r="F78" s="303"/>
      <c r="G78" s="303"/>
      <c r="H78" s="444"/>
      <c r="I78" s="444"/>
      <c r="J78" s="444"/>
      <c r="K78" s="444"/>
      <c r="L78" s="444"/>
      <c r="M78" s="444"/>
      <c r="N78" s="444"/>
      <c r="O78" s="444"/>
      <c r="P78" s="458">
        <f t="shared" si="0"/>
        <v>0</v>
      </c>
    </row>
    <row r="79" spans="1:16">
      <c r="A79" s="47"/>
      <c r="B79" s="457">
        <v>32</v>
      </c>
      <c r="C79" s="442" t="s">
        <v>182</v>
      </c>
      <c r="D79" s="257" t="s">
        <v>34</v>
      </c>
      <c r="E79" s="445"/>
      <c r="F79" s="303"/>
      <c r="G79" s="303"/>
      <c r="H79" s="444"/>
      <c r="I79" s="444"/>
      <c r="J79" s="444"/>
      <c r="K79" s="444"/>
      <c r="L79" s="444"/>
      <c r="M79" s="444"/>
      <c r="N79" s="444"/>
      <c r="O79" s="444"/>
      <c r="P79" s="458">
        <f t="shared" si="0"/>
        <v>0</v>
      </c>
    </row>
    <row r="80" spans="1:16">
      <c r="A80" s="47"/>
      <c r="B80" s="459" t="s">
        <v>284</v>
      </c>
      <c r="C80" s="442"/>
      <c r="D80" s="257" t="s">
        <v>257</v>
      </c>
      <c r="E80" s="445"/>
      <c r="F80" s="303"/>
      <c r="G80" s="303"/>
      <c r="H80" s="444"/>
      <c r="I80" s="444"/>
      <c r="J80" s="444"/>
      <c r="K80" s="444"/>
      <c r="L80" s="444"/>
      <c r="M80" s="444"/>
      <c r="N80" s="444"/>
      <c r="O80" s="444"/>
      <c r="P80" s="458"/>
    </row>
    <row r="81" spans="1:16">
      <c r="A81" s="47"/>
      <c r="B81" s="457"/>
      <c r="C81" s="442"/>
      <c r="D81" s="257"/>
      <c r="E81" s="445"/>
      <c r="F81" s="303"/>
      <c r="G81" s="303"/>
      <c r="H81" s="444"/>
      <c r="I81" s="444"/>
      <c r="J81" s="444"/>
      <c r="K81" s="444"/>
      <c r="L81" s="444"/>
      <c r="M81" s="444"/>
      <c r="N81" s="444"/>
      <c r="O81" s="444"/>
      <c r="P81" s="458"/>
    </row>
    <row r="82" spans="1:16">
      <c r="A82" s="47"/>
      <c r="B82" s="457"/>
      <c r="C82" s="442"/>
      <c r="D82" s="257"/>
      <c r="E82" s="445"/>
      <c r="F82" s="303"/>
      <c r="G82" s="303"/>
      <c r="H82" s="444"/>
      <c r="I82" s="444"/>
      <c r="J82" s="444"/>
      <c r="K82" s="444"/>
      <c r="L82" s="444"/>
      <c r="M82" s="444"/>
      <c r="N82" s="444"/>
      <c r="O82" s="444"/>
      <c r="P82" s="458"/>
    </row>
    <row r="83" spans="1:16">
      <c r="A83" s="47"/>
      <c r="B83" s="457"/>
      <c r="C83" s="442"/>
      <c r="D83" s="257"/>
      <c r="E83" s="445"/>
      <c r="F83" s="303"/>
      <c r="G83" s="303"/>
      <c r="H83" s="444"/>
      <c r="I83" s="444"/>
      <c r="J83" s="444"/>
      <c r="K83" s="444"/>
      <c r="L83" s="444"/>
      <c r="M83" s="444"/>
      <c r="N83" s="444"/>
      <c r="O83" s="444"/>
      <c r="P83" s="458">
        <f t="shared" ref="P83:P106" si="1">SUM(H83:O83)</f>
        <v>0</v>
      </c>
    </row>
    <row r="84" spans="1:16" ht="25.5" customHeight="1">
      <c r="A84" s="47"/>
      <c r="B84" s="653" t="s">
        <v>183</v>
      </c>
      <c r="C84" s="643"/>
      <c r="D84" s="643"/>
      <c r="E84" s="643"/>
      <c r="F84" s="643"/>
      <c r="G84" s="643"/>
      <c r="H84" s="643"/>
      <c r="I84" s="643"/>
      <c r="J84" s="643"/>
      <c r="K84" s="643"/>
      <c r="L84" s="643"/>
      <c r="M84" s="643"/>
      <c r="N84" s="643"/>
      <c r="O84" s="643"/>
      <c r="P84" s="654"/>
    </row>
    <row r="85" spans="1:16">
      <c r="A85" s="47"/>
      <c r="B85" s="457">
        <v>33</v>
      </c>
      <c r="C85" s="442" t="s">
        <v>184</v>
      </c>
      <c r="D85" s="257" t="s">
        <v>34</v>
      </c>
      <c r="E85" s="445"/>
      <c r="F85" s="303"/>
      <c r="G85" s="303"/>
      <c r="H85" s="450"/>
      <c r="I85" s="450"/>
      <c r="J85" s="450"/>
      <c r="K85" s="450"/>
      <c r="L85" s="450"/>
      <c r="M85" s="450"/>
      <c r="N85" s="450"/>
      <c r="O85" s="450"/>
      <c r="P85" s="458">
        <f t="shared" si="1"/>
        <v>0</v>
      </c>
    </row>
    <row r="86" spans="1:16">
      <c r="A86" s="47"/>
      <c r="B86" s="457">
        <v>34</v>
      </c>
      <c r="C86" s="442" t="s">
        <v>185</v>
      </c>
      <c r="D86" s="257" t="s">
        <v>34</v>
      </c>
      <c r="E86" s="445"/>
      <c r="F86" s="303"/>
      <c r="G86" s="303"/>
      <c r="H86" s="450"/>
      <c r="I86" s="450"/>
      <c r="J86" s="450"/>
      <c r="K86" s="450"/>
      <c r="L86" s="450"/>
      <c r="M86" s="450"/>
      <c r="N86" s="450"/>
      <c r="O86" s="450"/>
      <c r="P86" s="458">
        <f t="shared" si="1"/>
        <v>0</v>
      </c>
    </row>
    <row r="87" spans="1:16">
      <c r="A87" s="47"/>
      <c r="B87" s="457">
        <v>35</v>
      </c>
      <c r="C87" s="442" t="s">
        <v>186</v>
      </c>
      <c r="D87" s="257" t="s">
        <v>34</v>
      </c>
      <c r="E87" s="445"/>
      <c r="F87" s="303"/>
      <c r="G87" s="303"/>
      <c r="H87" s="450"/>
      <c r="I87" s="450"/>
      <c r="J87" s="450"/>
      <c r="K87" s="450"/>
      <c r="L87" s="450"/>
      <c r="M87" s="450"/>
      <c r="N87" s="450"/>
      <c r="O87" s="450"/>
      <c r="P87" s="458">
        <f t="shared" si="1"/>
        <v>0</v>
      </c>
    </row>
    <row r="88" spans="1:16">
      <c r="A88" s="47"/>
      <c r="B88" s="459" t="s">
        <v>284</v>
      </c>
      <c r="C88" s="442"/>
      <c r="D88" s="257" t="s">
        <v>257</v>
      </c>
      <c r="E88" s="445"/>
      <c r="F88" s="303"/>
      <c r="G88" s="303"/>
      <c r="H88" s="450"/>
      <c r="I88" s="450"/>
      <c r="J88" s="450"/>
      <c r="K88" s="450"/>
      <c r="L88" s="450"/>
      <c r="M88" s="450"/>
      <c r="N88" s="450"/>
      <c r="O88" s="450"/>
      <c r="P88" s="458"/>
    </row>
    <row r="89" spans="1:16">
      <c r="A89" s="47"/>
      <c r="B89" s="457"/>
      <c r="C89" s="442"/>
      <c r="D89" s="257"/>
      <c r="E89" s="445"/>
      <c r="F89" s="303"/>
      <c r="G89" s="303"/>
      <c r="H89" s="450"/>
      <c r="I89" s="450"/>
      <c r="J89" s="450"/>
      <c r="K89" s="450"/>
      <c r="L89" s="450"/>
      <c r="M89" s="450"/>
      <c r="N89" s="450"/>
      <c r="O89" s="450"/>
      <c r="P89" s="458"/>
    </row>
    <row r="90" spans="1:16">
      <c r="A90" s="47"/>
      <c r="B90" s="457"/>
      <c r="C90" s="442"/>
      <c r="D90" s="257"/>
      <c r="E90" s="445"/>
      <c r="F90" s="303"/>
      <c r="G90" s="303"/>
      <c r="H90" s="450"/>
      <c r="I90" s="450"/>
      <c r="J90" s="450"/>
      <c r="K90" s="450"/>
      <c r="L90" s="450"/>
      <c r="M90" s="450"/>
      <c r="N90" s="450"/>
      <c r="O90" s="450"/>
      <c r="P90" s="458"/>
    </row>
    <row r="91" spans="1:16">
      <c r="A91" s="47"/>
      <c r="B91" s="457"/>
      <c r="C91" s="442"/>
      <c r="D91" s="257"/>
      <c r="E91" s="445"/>
      <c r="F91" s="450"/>
      <c r="G91" s="450"/>
      <c r="H91" s="450"/>
      <c r="I91" s="450"/>
      <c r="J91" s="450"/>
      <c r="K91" s="450"/>
      <c r="L91" s="450"/>
      <c r="M91" s="450"/>
      <c r="N91" s="450"/>
      <c r="O91" s="450"/>
      <c r="P91" s="458">
        <f t="shared" si="1"/>
        <v>0</v>
      </c>
    </row>
    <row r="92" spans="1:16" ht="24" customHeight="1">
      <c r="A92" s="47"/>
      <c r="B92" s="653" t="s">
        <v>187</v>
      </c>
      <c r="C92" s="643"/>
      <c r="D92" s="643"/>
      <c r="E92" s="643"/>
      <c r="F92" s="643"/>
      <c r="G92" s="643"/>
      <c r="H92" s="643"/>
      <c r="I92" s="643"/>
      <c r="J92" s="643"/>
      <c r="K92" s="643"/>
      <c r="L92" s="643"/>
      <c r="M92" s="643"/>
      <c r="N92" s="643"/>
      <c r="O92" s="643"/>
      <c r="P92" s="654"/>
    </row>
    <row r="93" spans="1:16" ht="42.75">
      <c r="A93" s="47"/>
      <c r="B93" s="457">
        <v>36</v>
      </c>
      <c r="C93" s="442" t="s">
        <v>188</v>
      </c>
      <c r="D93" s="257" t="s">
        <v>34</v>
      </c>
      <c r="E93" s="445"/>
      <c r="F93" s="303"/>
      <c r="G93" s="303"/>
      <c r="H93" s="450"/>
      <c r="I93" s="450"/>
      <c r="J93" s="450"/>
      <c r="K93" s="450"/>
      <c r="L93" s="450"/>
      <c r="M93" s="450"/>
      <c r="N93" s="450"/>
      <c r="O93" s="450"/>
      <c r="P93" s="458">
        <f t="shared" si="1"/>
        <v>0</v>
      </c>
    </row>
    <row r="94" spans="1:16" ht="28.5">
      <c r="A94" s="47"/>
      <c r="B94" s="457">
        <v>37</v>
      </c>
      <c r="C94" s="442" t="s">
        <v>189</v>
      </c>
      <c r="D94" s="257" t="s">
        <v>34</v>
      </c>
      <c r="E94" s="445"/>
      <c r="F94" s="303"/>
      <c r="G94" s="303"/>
      <c r="H94" s="450"/>
      <c r="I94" s="450"/>
      <c r="J94" s="450"/>
      <c r="K94" s="450"/>
      <c r="L94" s="450"/>
      <c r="M94" s="450"/>
      <c r="N94" s="450"/>
      <c r="O94" s="450"/>
      <c r="P94" s="458">
        <f t="shared" si="1"/>
        <v>0</v>
      </c>
    </row>
    <row r="95" spans="1:16">
      <c r="A95" s="47"/>
      <c r="B95" s="457">
        <v>38</v>
      </c>
      <c r="C95" s="442" t="s">
        <v>190</v>
      </c>
      <c r="D95" s="257" t="s">
        <v>34</v>
      </c>
      <c r="E95" s="445"/>
      <c r="F95" s="303"/>
      <c r="G95" s="303"/>
      <c r="H95" s="450"/>
      <c r="I95" s="450"/>
      <c r="J95" s="450"/>
      <c r="K95" s="450"/>
      <c r="L95" s="450"/>
      <c r="M95" s="450"/>
      <c r="N95" s="450"/>
      <c r="O95" s="450"/>
      <c r="P95" s="458">
        <f t="shared" si="1"/>
        <v>0</v>
      </c>
    </row>
    <row r="96" spans="1:16" ht="28.5">
      <c r="A96" s="47"/>
      <c r="B96" s="457">
        <v>39</v>
      </c>
      <c r="C96" s="442" t="s">
        <v>191</v>
      </c>
      <c r="D96" s="257" t="s">
        <v>34</v>
      </c>
      <c r="E96" s="445"/>
      <c r="F96" s="303"/>
      <c r="G96" s="303"/>
      <c r="H96" s="450"/>
      <c r="I96" s="450"/>
      <c r="J96" s="450"/>
      <c r="K96" s="450"/>
      <c r="L96" s="450"/>
      <c r="M96" s="450"/>
      <c r="N96" s="450"/>
      <c r="O96" s="450"/>
      <c r="P96" s="458">
        <f t="shared" si="1"/>
        <v>0</v>
      </c>
    </row>
    <row r="97" spans="1:16" ht="28.5">
      <c r="A97" s="47"/>
      <c r="B97" s="457">
        <v>40</v>
      </c>
      <c r="C97" s="442" t="s">
        <v>192</v>
      </c>
      <c r="D97" s="257" t="s">
        <v>34</v>
      </c>
      <c r="E97" s="445"/>
      <c r="F97" s="303"/>
      <c r="G97" s="303"/>
      <c r="H97" s="450"/>
      <c r="I97" s="450"/>
      <c r="J97" s="450"/>
      <c r="K97" s="450"/>
      <c r="L97" s="450"/>
      <c r="M97" s="450"/>
      <c r="N97" s="450"/>
      <c r="O97" s="450"/>
      <c r="P97" s="458">
        <f t="shared" si="1"/>
        <v>0</v>
      </c>
    </row>
    <row r="98" spans="1:16" ht="28.5">
      <c r="A98" s="47"/>
      <c r="B98" s="457">
        <v>41</v>
      </c>
      <c r="C98" s="442" t="s">
        <v>193</v>
      </c>
      <c r="D98" s="257" t="s">
        <v>34</v>
      </c>
      <c r="E98" s="445"/>
      <c r="F98" s="303"/>
      <c r="G98" s="303"/>
      <c r="H98" s="450"/>
      <c r="I98" s="450"/>
      <c r="J98" s="450"/>
      <c r="K98" s="450"/>
      <c r="L98" s="450"/>
      <c r="M98" s="450"/>
      <c r="N98" s="450"/>
      <c r="O98" s="450"/>
      <c r="P98" s="458">
        <f t="shared" si="1"/>
        <v>0</v>
      </c>
    </row>
    <row r="99" spans="1:16" ht="28.5">
      <c r="A99" s="47"/>
      <c r="B99" s="457">
        <v>42</v>
      </c>
      <c r="C99" s="442" t="s">
        <v>194</v>
      </c>
      <c r="D99" s="257" t="s">
        <v>34</v>
      </c>
      <c r="E99" s="445"/>
      <c r="F99" s="303"/>
      <c r="G99" s="303"/>
      <c r="H99" s="450"/>
      <c r="I99" s="450"/>
      <c r="J99" s="450"/>
      <c r="K99" s="450"/>
      <c r="L99" s="450"/>
      <c r="M99" s="450"/>
      <c r="N99" s="450"/>
      <c r="O99" s="450"/>
      <c r="P99" s="458">
        <f t="shared" si="1"/>
        <v>0</v>
      </c>
    </row>
    <row r="100" spans="1:16">
      <c r="A100" s="47"/>
      <c r="B100" s="457">
        <v>43</v>
      </c>
      <c r="C100" s="442" t="s">
        <v>195</v>
      </c>
      <c r="D100" s="257" t="s">
        <v>34</v>
      </c>
      <c r="E100" s="445"/>
      <c r="F100" s="303"/>
      <c r="G100" s="303"/>
      <c r="H100" s="450"/>
      <c r="I100" s="450"/>
      <c r="J100" s="450"/>
      <c r="K100" s="450"/>
      <c r="L100" s="450"/>
      <c r="M100" s="450"/>
      <c r="N100" s="450"/>
      <c r="O100" s="450"/>
      <c r="P100" s="458">
        <f t="shared" si="1"/>
        <v>0</v>
      </c>
    </row>
    <row r="101" spans="1:16" ht="42.75">
      <c r="A101" s="47"/>
      <c r="B101" s="457">
        <v>44</v>
      </c>
      <c r="C101" s="442" t="s">
        <v>196</v>
      </c>
      <c r="D101" s="257" t="s">
        <v>34</v>
      </c>
      <c r="E101" s="445"/>
      <c r="F101" s="303"/>
      <c r="G101" s="303"/>
      <c r="H101" s="450"/>
      <c r="I101" s="450"/>
      <c r="J101" s="450"/>
      <c r="K101" s="450"/>
      <c r="L101" s="450"/>
      <c r="M101" s="450"/>
      <c r="N101" s="450"/>
      <c r="O101" s="450"/>
      <c r="P101" s="458">
        <f t="shared" si="1"/>
        <v>0</v>
      </c>
    </row>
    <row r="102" spans="1:16" ht="28.5">
      <c r="A102" s="47"/>
      <c r="B102" s="457">
        <v>45</v>
      </c>
      <c r="C102" s="442" t="s">
        <v>197</v>
      </c>
      <c r="D102" s="257" t="s">
        <v>34</v>
      </c>
      <c r="E102" s="445"/>
      <c r="F102" s="303"/>
      <c r="G102" s="303"/>
      <c r="H102" s="450"/>
      <c r="I102" s="450"/>
      <c r="J102" s="450"/>
      <c r="K102" s="450"/>
      <c r="L102" s="450"/>
      <c r="M102" s="450"/>
      <c r="N102" s="450"/>
      <c r="O102" s="450"/>
      <c r="P102" s="458">
        <f t="shared" si="1"/>
        <v>0</v>
      </c>
    </row>
    <row r="103" spans="1:16" ht="28.5">
      <c r="A103" s="47"/>
      <c r="B103" s="457">
        <v>46</v>
      </c>
      <c r="C103" s="442" t="s">
        <v>198</v>
      </c>
      <c r="D103" s="257" t="s">
        <v>34</v>
      </c>
      <c r="E103" s="445"/>
      <c r="F103" s="303"/>
      <c r="G103" s="303"/>
      <c r="H103" s="450"/>
      <c r="I103" s="450"/>
      <c r="J103" s="450"/>
      <c r="K103" s="450"/>
      <c r="L103" s="450"/>
      <c r="M103" s="450"/>
      <c r="N103" s="450"/>
      <c r="O103" s="450"/>
      <c r="P103" s="458">
        <f t="shared" si="1"/>
        <v>0</v>
      </c>
    </row>
    <row r="104" spans="1:16" ht="28.5">
      <c r="A104" s="47"/>
      <c r="B104" s="457">
        <v>47</v>
      </c>
      <c r="C104" s="442" t="s">
        <v>199</v>
      </c>
      <c r="D104" s="257" t="s">
        <v>34</v>
      </c>
      <c r="E104" s="445"/>
      <c r="F104" s="303"/>
      <c r="G104" s="303"/>
      <c r="H104" s="450"/>
      <c r="I104" s="450"/>
      <c r="J104" s="450"/>
      <c r="K104" s="450"/>
      <c r="L104" s="450"/>
      <c r="M104" s="450"/>
      <c r="N104" s="450"/>
      <c r="O104" s="450"/>
      <c r="P104" s="458">
        <f t="shared" si="1"/>
        <v>0</v>
      </c>
    </row>
    <row r="105" spans="1:16" ht="28.5">
      <c r="A105" s="47"/>
      <c r="B105" s="457">
        <v>48</v>
      </c>
      <c r="C105" s="442" t="s">
        <v>200</v>
      </c>
      <c r="D105" s="257" t="s">
        <v>34</v>
      </c>
      <c r="E105" s="445"/>
      <c r="F105" s="303"/>
      <c r="G105" s="303"/>
      <c r="H105" s="450"/>
      <c r="I105" s="450"/>
      <c r="J105" s="450"/>
      <c r="K105" s="450"/>
      <c r="L105" s="450"/>
      <c r="M105" s="450"/>
      <c r="N105" s="450"/>
      <c r="O105" s="450"/>
      <c r="P105" s="458">
        <f t="shared" si="1"/>
        <v>0</v>
      </c>
    </row>
    <row r="106" spans="1:16" ht="28.5">
      <c r="A106" s="47"/>
      <c r="B106" s="457">
        <v>49</v>
      </c>
      <c r="C106" s="442" t="s">
        <v>201</v>
      </c>
      <c r="D106" s="257" t="s">
        <v>34</v>
      </c>
      <c r="E106" s="445"/>
      <c r="F106" s="303"/>
      <c r="G106" s="303"/>
      <c r="H106" s="450"/>
      <c r="I106" s="450"/>
      <c r="J106" s="450"/>
      <c r="K106" s="450"/>
      <c r="L106" s="450"/>
      <c r="M106" s="450"/>
      <c r="N106" s="450"/>
      <c r="O106" s="450"/>
      <c r="P106" s="458">
        <f t="shared" si="1"/>
        <v>0</v>
      </c>
    </row>
    <row r="107" spans="1:16">
      <c r="A107" s="47"/>
      <c r="B107" s="459" t="s">
        <v>284</v>
      </c>
      <c r="C107" s="442"/>
      <c r="D107" s="257" t="s">
        <v>257</v>
      </c>
      <c r="E107" s="445"/>
      <c r="F107" s="303"/>
      <c r="G107" s="303"/>
      <c r="H107" s="450"/>
      <c r="I107" s="450"/>
      <c r="J107" s="450"/>
      <c r="K107" s="450"/>
      <c r="L107" s="450"/>
      <c r="M107" s="450"/>
      <c r="N107" s="450"/>
      <c r="O107" s="450"/>
      <c r="P107" s="458"/>
    </row>
    <row r="108" spans="1:16">
      <c r="A108" s="47"/>
      <c r="B108" s="457"/>
      <c r="C108" s="442"/>
      <c r="D108" s="257"/>
      <c r="E108" s="445"/>
      <c r="F108" s="303"/>
      <c r="G108" s="303"/>
      <c r="H108" s="450"/>
      <c r="I108" s="450"/>
      <c r="J108" s="450"/>
      <c r="K108" s="450"/>
      <c r="L108" s="450"/>
      <c r="M108" s="450"/>
      <c r="N108" s="450"/>
      <c r="O108" s="450"/>
      <c r="P108" s="458"/>
    </row>
    <row r="109" spans="1:16">
      <c r="A109" s="47"/>
      <c r="B109" s="457"/>
      <c r="C109" s="442"/>
      <c r="D109" s="257"/>
      <c r="E109" s="445"/>
      <c r="F109" s="303"/>
      <c r="G109" s="303"/>
      <c r="H109" s="450"/>
      <c r="I109" s="450"/>
      <c r="J109" s="450"/>
      <c r="K109" s="450"/>
      <c r="L109" s="450"/>
      <c r="M109" s="450"/>
      <c r="N109" s="450"/>
      <c r="O109" s="450"/>
      <c r="P109" s="458"/>
    </row>
    <row r="110" spans="1:16">
      <c r="A110" s="47"/>
      <c r="B110" s="457"/>
      <c r="C110" s="442"/>
      <c r="D110" s="257"/>
      <c r="E110" s="445"/>
      <c r="F110" s="303"/>
      <c r="G110" s="303"/>
      <c r="H110" s="450"/>
      <c r="I110" s="450"/>
      <c r="J110" s="450"/>
      <c r="K110" s="450"/>
      <c r="L110" s="450"/>
      <c r="M110" s="450"/>
      <c r="N110" s="450"/>
      <c r="O110" s="450"/>
      <c r="P110" s="458"/>
    </row>
    <row r="111" spans="1:16">
      <c r="B111" s="378"/>
      <c r="C111" s="644" t="s">
        <v>224</v>
      </c>
      <c r="D111" s="644"/>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c r="B112" s="279"/>
      <c r="C112" s="630" t="s">
        <v>264</v>
      </c>
      <c r="D112" s="630"/>
      <c r="E112" s="273"/>
      <c r="F112" s="271"/>
      <c r="G112" s="271"/>
      <c r="H112" s="273"/>
      <c r="I112" s="273"/>
      <c r="J112" s="274">
        <f>SUM(E28*G28*J28,E29*G29*J29,E30*G30*J30,E31*G31,J31*E32*G32*J32,E38*G38*J38,E39*G39*J39,E40*G40*J40)</f>
        <v>0</v>
      </c>
      <c r="K112" s="274">
        <f>SUM(E28*G28*K28,E29*G29*K29,E30*G30*K30,E31*G31*K31,E32*G32*K32,E38*G38*K38,E39*G39*K39,E40*G40*K40)</f>
        <v>0</v>
      </c>
      <c r="L112" s="274"/>
      <c r="M112" s="274"/>
      <c r="N112" s="273"/>
      <c r="O112" s="273"/>
      <c r="P112" s="280">
        <f>SUM(H112:O112)</f>
        <v>0</v>
      </c>
    </row>
    <row r="113" spans="2:16">
      <c r="B113" s="279"/>
      <c r="C113" s="630" t="s">
        <v>265</v>
      </c>
      <c r="D113" s="630"/>
      <c r="E113" s="273"/>
      <c r="F113" s="271"/>
      <c r="G113" s="271"/>
      <c r="H113" s="273"/>
      <c r="I113" s="273"/>
      <c r="J113" s="274">
        <f>J112-(E32*G32*J32)</f>
        <v>0</v>
      </c>
      <c r="K113" s="273">
        <f>K112-(E32*G32*K32)</f>
        <v>0</v>
      </c>
      <c r="L113" s="273"/>
      <c r="M113" s="273"/>
      <c r="N113" s="273"/>
      <c r="O113" s="273"/>
      <c r="P113" s="280"/>
    </row>
    <row r="114" spans="2:16">
      <c r="B114" s="378"/>
      <c r="C114" s="644"/>
      <c r="D114" s="644"/>
      <c r="E114" s="379"/>
      <c r="F114" s="380"/>
      <c r="G114" s="380"/>
      <c r="H114" s="379"/>
      <c r="I114" s="379"/>
      <c r="J114" s="379"/>
      <c r="K114" s="379"/>
      <c r="L114" s="379"/>
      <c r="M114" s="379"/>
      <c r="N114" s="379"/>
      <c r="O114" s="379"/>
      <c r="P114" s="383"/>
    </row>
    <row r="115" spans="2:16">
      <c r="B115" s="281"/>
      <c r="C115" s="265"/>
      <c r="D115" s="266"/>
      <c r="E115" s="266"/>
      <c r="F115" s="264"/>
      <c r="G115" s="264"/>
      <c r="H115" s="266"/>
      <c r="I115" s="266"/>
      <c r="J115" s="266"/>
      <c r="K115" s="266"/>
      <c r="L115" s="266"/>
      <c r="M115" s="266"/>
      <c r="N115" s="266"/>
      <c r="O115" s="266"/>
      <c r="P115" s="282"/>
    </row>
    <row r="116" spans="2:16">
      <c r="B116" s="406"/>
      <c r="C116" s="628" t="s">
        <v>331</v>
      </c>
      <c r="D116" s="628"/>
      <c r="E116" s="257"/>
      <c r="F116" s="268"/>
      <c r="G116" s="257"/>
      <c r="H116" s="269" t="e">
        <f>'3.  Distribution Rates'!#REF!</f>
        <v>#REF!</v>
      </c>
      <c r="I116" s="269" t="e">
        <f>'3.  Distribution Rates'!#REF!</f>
        <v>#REF!</v>
      </c>
      <c r="J116" s="269" t="e">
        <f>'3.  Distribution Rates'!#REF!</f>
        <v>#REF!</v>
      </c>
      <c r="K116" s="269" t="e">
        <f>'3.  Distribution Rates'!#REF!</f>
        <v>#REF!</v>
      </c>
      <c r="L116" s="269" t="e">
        <f>'3.  Distribution Rates'!#REF!</f>
        <v>#REF!</v>
      </c>
      <c r="M116" s="269" t="e">
        <f>'3.  Distribution Rates'!#REF!</f>
        <v>#REF!</v>
      </c>
      <c r="N116" s="269" t="e">
        <f>'3.  Distribution Rates'!#REF!</f>
        <v>#REF!</v>
      </c>
      <c r="O116" s="269"/>
      <c r="P116" s="407"/>
    </row>
    <row r="117" spans="2:16">
      <c r="B117" s="406"/>
      <c r="C117" s="628" t="s">
        <v>285</v>
      </c>
      <c r="D117" s="628"/>
      <c r="E117" s="266"/>
      <c r="F117" s="268"/>
      <c r="G117" s="268"/>
      <c r="H117" s="381"/>
      <c r="I117" s="381"/>
      <c r="J117" s="381"/>
      <c r="K117" s="381"/>
      <c r="L117" s="381"/>
      <c r="M117" s="381"/>
      <c r="N117" s="381"/>
      <c r="O117" s="257"/>
      <c r="P117" s="283">
        <f>SUM(H117:O117)</f>
        <v>0</v>
      </c>
    </row>
    <row r="118" spans="2:16">
      <c r="B118" s="406"/>
      <c r="C118" s="628" t="s">
        <v>286</v>
      </c>
      <c r="D118" s="628"/>
      <c r="E118" s="266"/>
      <c r="F118" s="268"/>
      <c r="G118" s="268"/>
      <c r="H118" s="381"/>
      <c r="I118" s="381"/>
      <c r="J118" s="381"/>
      <c r="K118" s="381"/>
      <c r="L118" s="381"/>
      <c r="M118" s="381"/>
      <c r="N118" s="381"/>
      <c r="O118" s="257"/>
      <c r="P118" s="283">
        <f>SUM(H118:O118)</f>
        <v>0</v>
      </c>
    </row>
    <row r="119" spans="2:16">
      <c r="B119" s="406"/>
      <c r="C119" s="628" t="s">
        <v>287</v>
      </c>
      <c r="D119" s="628"/>
      <c r="E119" s="266"/>
      <c r="F119" s="268"/>
      <c r="G119" s="268"/>
      <c r="H119" s="381"/>
      <c r="I119" s="381"/>
      <c r="J119" s="381"/>
      <c r="K119" s="381"/>
      <c r="L119" s="381"/>
      <c r="M119" s="381"/>
      <c r="N119" s="381"/>
      <c r="O119" s="257"/>
      <c r="P119" s="283">
        <f t="shared" ref="P119" si="2">SUM(H119:O119)</f>
        <v>0</v>
      </c>
    </row>
    <row r="120" spans="2:16">
      <c r="B120" s="406"/>
      <c r="C120" s="628" t="s">
        <v>288</v>
      </c>
      <c r="D120" s="628"/>
      <c r="E120" s="266"/>
      <c r="F120" s="268"/>
      <c r="G120" s="268"/>
      <c r="H120" s="381"/>
      <c r="I120" s="381"/>
      <c r="J120" s="381"/>
      <c r="K120" s="381"/>
      <c r="L120" s="381"/>
      <c r="M120" s="381"/>
      <c r="N120" s="381"/>
      <c r="O120" s="257"/>
      <c r="P120" s="283">
        <f>SUM(H120:O120)</f>
        <v>0</v>
      </c>
    </row>
    <row r="121" spans="2:16">
      <c r="B121" s="406"/>
      <c r="C121" s="628" t="s">
        <v>289</v>
      </c>
      <c r="D121" s="628"/>
      <c r="E121" s="266"/>
      <c r="F121" s="268"/>
      <c r="G121" s="268"/>
      <c r="H121" s="403" t="e">
        <f>'5.  2015 LRAM'!H128*H116</f>
        <v>#REF!</v>
      </c>
      <c r="I121" s="403" t="e">
        <f>'5.  2015 LRAM'!I128*I116</f>
        <v>#REF!</v>
      </c>
      <c r="J121" s="403" t="e">
        <f>'5.  2015 LRAM'!J128*J116</f>
        <v>#REF!</v>
      </c>
      <c r="K121" s="403" t="e">
        <f>'5.  2015 LRAM'!K128*K116</f>
        <v>#REF!</v>
      </c>
      <c r="L121" s="403" t="e">
        <f>'5.  2015 LRAM'!L128*L116</f>
        <v>#REF!</v>
      </c>
      <c r="M121" s="403" t="e">
        <f>'5.  2015 LRAM'!M128*M116</f>
        <v>#REF!</v>
      </c>
      <c r="N121" s="403" t="e">
        <f>'5.  2015 LRAM'!N128*N116</f>
        <v>#REF!</v>
      </c>
      <c r="O121" s="257"/>
      <c r="P121" s="283" t="e">
        <f t="shared" ref="P121:P122" si="3">SUM(H121:O121)</f>
        <v>#REF!</v>
      </c>
    </row>
    <row r="122" spans="2:16">
      <c r="B122" s="406"/>
      <c r="C122" s="628" t="s">
        <v>290</v>
      </c>
      <c r="D122" s="628"/>
      <c r="E122" s="266"/>
      <c r="F122" s="268"/>
      <c r="G122" s="268"/>
      <c r="H122" s="403" t="e">
        <f>'5-b. 2016 LRAM'!H126*H116</f>
        <v>#REF!</v>
      </c>
      <c r="I122" s="403" t="e">
        <f>'5-b. 2016 LRAM'!I126*I116</f>
        <v>#REF!</v>
      </c>
      <c r="J122" s="403" t="e">
        <f>'5-b. 2016 LRAM'!J126*J116</f>
        <v>#REF!</v>
      </c>
      <c r="K122" s="403" t="e">
        <f>'5-b. 2016 LRAM'!K126*K116</f>
        <v>#REF!</v>
      </c>
      <c r="L122" s="403" t="e">
        <f>'5-b. 2016 LRAM'!L126*L116</f>
        <v>#REF!</v>
      </c>
      <c r="M122" s="403" t="e">
        <f>'5-b. 2016 LRAM'!M126*M116</f>
        <v>#REF!</v>
      </c>
      <c r="N122" s="403" t="e">
        <f>'5-b. 2016 LRAM'!N126*N116</f>
        <v>#REF!</v>
      </c>
      <c r="O122" s="257"/>
      <c r="P122" s="283" t="e">
        <f t="shared" si="3"/>
        <v>#REF!</v>
      </c>
    </row>
    <row r="123" spans="2:16">
      <c r="B123" s="406"/>
      <c r="C123" s="628" t="s">
        <v>291</v>
      </c>
      <c r="D123" s="628"/>
      <c r="E123" s="266"/>
      <c r="F123" s="268"/>
      <c r="G123" s="268"/>
      <c r="H123" s="403" t="e">
        <f>'5-c.  2017 LRAM'!H127*H116</f>
        <v>#REF!</v>
      </c>
      <c r="I123" s="403" t="e">
        <f>'5-c.  2017 LRAM'!I127*I116</f>
        <v>#REF!</v>
      </c>
      <c r="J123" s="403" t="e">
        <f>'5-c.  2017 LRAM'!J127*J116</f>
        <v>#REF!</v>
      </c>
      <c r="K123" s="403" t="e">
        <f>'5-c.  2017 LRAM'!K127*K116</f>
        <v>#REF!</v>
      </c>
      <c r="L123" s="403" t="e">
        <f>'5-c.  2017 LRAM'!L127*L116</f>
        <v>#REF!</v>
      </c>
      <c r="M123" s="403" t="e">
        <f>'5-c.  2017 LRAM'!M127*M116</f>
        <v>#REF!</v>
      </c>
      <c r="N123" s="403" t="e">
        <f>'5-c.  2017 LRAM'!N127*N116</f>
        <v>#REF!</v>
      </c>
      <c r="O123" s="257"/>
      <c r="P123" s="283" t="e">
        <f>SUM(H123:O123)</f>
        <v>#REF!</v>
      </c>
    </row>
    <row r="124" spans="2:16">
      <c r="B124" s="406"/>
      <c r="C124" s="628" t="s">
        <v>292</v>
      </c>
      <c r="D124" s="628"/>
      <c r="E124" s="266"/>
      <c r="F124" s="268"/>
      <c r="G124" s="268"/>
      <c r="H124" s="403" t="e">
        <f>H111*H116</f>
        <v>#REF!</v>
      </c>
      <c r="I124" s="403" t="e">
        <f>I111*I116</f>
        <v>#REF!</v>
      </c>
      <c r="J124" s="403" t="e">
        <f>J112*J116</f>
        <v>#REF!</v>
      </c>
      <c r="K124" s="403" t="e">
        <f>K112*K116</f>
        <v>#REF!</v>
      </c>
      <c r="L124" s="403" t="e">
        <f>L112*L116</f>
        <v>#REF!</v>
      </c>
      <c r="M124" s="403" t="e">
        <f>M112*M116</f>
        <v>#REF!</v>
      </c>
      <c r="N124" s="403" t="e">
        <f>N111*N116</f>
        <v>#REF!</v>
      </c>
      <c r="O124" s="257"/>
      <c r="P124" s="283" t="e">
        <f>SUM(H124:O124)</f>
        <v>#REF!</v>
      </c>
    </row>
    <row r="125" spans="2:16">
      <c r="B125" s="281"/>
      <c r="C125" s="404" t="s">
        <v>293</v>
      </c>
      <c r="D125" s="266"/>
      <c r="E125" s="266"/>
      <c r="F125" s="264"/>
      <c r="G125" s="264"/>
      <c r="H125" s="270" t="e">
        <f t="shared" ref="H125:N125" si="4">SUM(H117:H124)</f>
        <v>#REF!</v>
      </c>
      <c r="I125" s="270" t="e">
        <f t="shared" si="4"/>
        <v>#REF!</v>
      </c>
      <c r="J125" s="270" t="e">
        <f>SUM(J117:J124)</f>
        <v>#REF!</v>
      </c>
      <c r="K125" s="270" t="e">
        <f t="shared" si="4"/>
        <v>#REF!</v>
      </c>
      <c r="L125" s="270" t="e">
        <f t="shared" si="4"/>
        <v>#REF!</v>
      </c>
      <c r="M125" s="270" t="e">
        <f t="shared" si="4"/>
        <v>#REF!</v>
      </c>
      <c r="N125" s="270" t="e">
        <f t="shared" si="4"/>
        <v>#REF!</v>
      </c>
      <c r="O125" s="266"/>
      <c r="P125" s="284" t="e">
        <f>SUM(P117:P124)</f>
        <v>#REF!</v>
      </c>
    </row>
    <row r="126" spans="2:16">
      <c r="B126" s="281"/>
      <c r="C126" s="404"/>
      <c r="D126" s="266"/>
      <c r="E126" s="266"/>
      <c r="F126" s="264"/>
      <c r="G126" s="264"/>
      <c r="H126" s="270"/>
      <c r="I126" s="270"/>
      <c r="J126" s="270"/>
      <c r="K126" s="270"/>
      <c r="L126" s="270"/>
      <c r="M126" s="270"/>
      <c r="N126" s="270"/>
      <c r="O126" s="266"/>
      <c r="P126" s="284"/>
    </row>
    <row r="127" spans="2:16">
      <c r="B127" s="451"/>
      <c r="C127" s="628" t="s">
        <v>294</v>
      </c>
      <c r="D127" s="628"/>
      <c r="E127" s="443"/>
      <c r="F127" s="155"/>
      <c r="G127" s="155"/>
      <c r="H127" s="303">
        <f>$H$111*'6.  Persistence Rates'!$H$47</f>
        <v>0</v>
      </c>
      <c r="I127" s="303">
        <f>$H$111*'6.  Persistence Rates'!$H$47</f>
        <v>0</v>
      </c>
      <c r="J127" s="303">
        <f>J112*'6.  Persistence Rates'!$Q$47</f>
        <v>0</v>
      </c>
      <c r="K127" s="303">
        <f>K112*'6.  Persistence Rates'!$Q$47</f>
        <v>0</v>
      </c>
      <c r="L127" s="303">
        <f>L112*'6.  Persistence Rates'!$N$44</f>
        <v>0</v>
      </c>
      <c r="M127" s="303">
        <f>M112*'6.  Persistence Rates'!$N$44</f>
        <v>0</v>
      </c>
      <c r="N127" s="303">
        <f>N111*'6.  Persistence Rates'!$E$44</f>
        <v>0</v>
      </c>
      <c r="O127" s="155"/>
      <c r="P127" s="372"/>
    </row>
    <row r="128" spans="2:16">
      <c r="B128" s="452"/>
      <c r="C128" s="629" t="s">
        <v>295</v>
      </c>
      <c r="D128" s="629"/>
      <c r="E128" s="453"/>
      <c r="F128" s="344"/>
      <c r="G128" s="344"/>
      <c r="H128" s="303">
        <f>H111*'6.  Persistence Rates'!$I$47</f>
        <v>0</v>
      </c>
      <c r="I128" s="303">
        <f>I111*'6.  Persistence Rates'!$I$47</f>
        <v>0</v>
      </c>
      <c r="J128" s="303">
        <f>$J$113*'6.  Persistence Rates'!$R$47</f>
        <v>0</v>
      </c>
      <c r="K128" s="303">
        <f>$K$113*'6.  Persistence Rates'!$R$47</f>
        <v>0</v>
      </c>
      <c r="L128" s="303"/>
      <c r="M128" s="303"/>
      <c r="N128" s="303">
        <f>N111*'6.  Persistence Rates'!$I$47</f>
        <v>0</v>
      </c>
      <c r="O128" s="344"/>
      <c r="P128" s="425"/>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cols>
    <col min="1" max="1" width="6.5703125" style="63" customWidth="1"/>
    <col min="2" max="2" width="5.140625" style="63" customWidth="1"/>
    <col min="3" max="3" width="44.28515625" style="468" customWidth="1"/>
    <col min="4" max="4" width="12.28515625" style="469" customWidth="1"/>
    <col min="5" max="5" width="13.28515625" style="469" customWidth="1"/>
    <col min="6" max="7" width="19.42578125" style="63" customWidth="1"/>
    <col min="8" max="14" width="12.7109375" style="63" customWidth="1"/>
    <col min="15" max="15" width="8.140625" style="63" customWidth="1"/>
    <col min="16" max="16" width="11.28515625" style="63" customWidth="1"/>
    <col min="17" max="17" width="13.140625" style="63" customWidth="1"/>
    <col min="18" max="16384" width="9.140625" style="63"/>
  </cols>
  <sheetData>
    <row r="2" spans="1:18" ht="18.75" customHeight="1">
      <c r="B2" s="678" t="s">
        <v>297</v>
      </c>
      <c r="C2" s="678"/>
      <c r="D2" s="678"/>
      <c r="E2" s="678"/>
      <c r="F2" s="678"/>
      <c r="G2" s="678"/>
      <c r="H2" s="678"/>
      <c r="I2" s="678"/>
      <c r="J2" s="678"/>
      <c r="K2" s="678"/>
      <c r="L2" s="678"/>
      <c r="M2" s="678"/>
      <c r="N2" s="678"/>
      <c r="O2" s="678"/>
      <c r="P2" s="678"/>
    </row>
    <row r="3" spans="1:18" ht="18.75" outlineLevel="1">
      <c r="B3" s="471"/>
      <c r="C3" s="471"/>
      <c r="D3" s="471"/>
      <c r="E3" s="471"/>
      <c r="F3" s="471"/>
      <c r="G3" s="471"/>
      <c r="H3" s="471"/>
      <c r="I3" s="471"/>
      <c r="J3" s="471"/>
      <c r="K3" s="471"/>
      <c r="L3" s="471"/>
      <c r="M3" s="471"/>
      <c r="N3" s="471"/>
      <c r="O3" s="471"/>
      <c r="P3" s="471"/>
    </row>
    <row r="4" spans="1:18" ht="35.25" customHeight="1" outlineLevel="1">
      <c r="A4" s="350"/>
      <c r="B4" s="471"/>
      <c r="C4" s="394" t="s">
        <v>404</v>
      </c>
      <c r="D4" s="472"/>
      <c r="E4" s="679" t="s">
        <v>367</v>
      </c>
      <c r="F4" s="679"/>
      <c r="G4" s="679"/>
      <c r="H4" s="679"/>
      <c r="I4" s="679"/>
      <c r="J4" s="679"/>
      <c r="K4" s="679"/>
      <c r="L4" s="679"/>
      <c r="M4" s="679"/>
      <c r="N4" s="679"/>
      <c r="O4" s="679"/>
      <c r="P4" s="679"/>
    </row>
    <row r="5" spans="1:18" ht="18.75" customHeight="1" outlineLevel="1">
      <c r="B5" s="471"/>
      <c r="C5" s="473"/>
      <c r="D5" s="472"/>
      <c r="E5" s="397" t="s">
        <v>361</v>
      </c>
      <c r="F5" s="472"/>
      <c r="G5" s="472"/>
      <c r="H5" s="472"/>
      <c r="I5" s="472"/>
      <c r="J5" s="472"/>
      <c r="K5" s="472"/>
      <c r="L5" s="472"/>
      <c r="M5" s="472"/>
      <c r="N5" s="472"/>
      <c r="O5" s="472"/>
      <c r="P5" s="472"/>
    </row>
    <row r="6" spans="1:18" ht="18.75" customHeight="1" outlineLevel="1">
      <c r="B6" s="471"/>
      <c r="C6" s="473"/>
      <c r="D6" s="472"/>
      <c r="E6" s="397" t="s">
        <v>362</v>
      </c>
      <c r="F6" s="472"/>
      <c r="G6" s="472"/>
      <c r="H6" s="472"/>
      <c r="I6" s="472"/>
      <c r="J6" s="472"/>
      <c r="K6" s="472"/>
      <c r="L6" s="472"/>
      <c r="M6" s="472"/>
      <c r="N6" s="472"/>
      <c r="O6" s="472"/>
      <c r="P6" s="472"/>
    </row>
    <row r="7" spans="1:18" ht="18.75" customHeight="1" outlineLevel="1">
      <c r="B7" s="471"/>
      <c r="C7" s="473"/>
      <c r="D7" s="472"/>
      <c r="E7" s="397" t="s">
        <v>423</v>
      </c>
      <c r="F7" s="472"/>
      <c r="G7" s="472"/>
      <c r="H7" s="472"/>
      <c r="I7" s="472"/>
      <c r="J7" s="472"/>
      <c r="K7" s="472"/>
      <c r="L7" s="472"/>
      <c r="M7" s="472"/>
      <c r="N7" s="472"/>
      <c r="O7" s="472"/>
      <c r="P7" s="472"/>
    </row>
    <row r="8" spans="1:18" ht="18.75" customHeight="1" outlineLevel="1">
      <c r="B8" s="471"/>
      <c r="C8" s="477"/>
      <c r="D8" s="471"/>
      <c r="E8" s="167"/>
      <c r="F8" s="471"/>
      <c r="G8" s="471"/>
      <c r="H8" s="471"/>
      <c r="I8" s="471"/>
      <c r="J8" s="471"/>
      <c r="K8" s="471"/>
      <c r="L8" s="471"/>
      <c r="M8" s="471"/>
      <c r="N8" s="471"/>
      <c r="O8" s="471"/>
      <c r="P8" s="471"/>
    </row>
    <row r="9" spans="1:18" ht="18.75" customHeight="1" outlineLevel="1">
      <c r="B9" s="471"/>
      <c r="C9" s="239" t="s">
        <v>341</v>
      </c>
      <c r="D9" s="471"/>
      <c r="E9" s="669" t="s">
        <v>368</v>
      </c>
      <c r="F9" s="669"/>
      <c r="G9" s="471"/>
      <c r="H9" s="471"/>
      <c r="I9" s="471"/>
      <c r="J9" s="471"/>
      <c r="K9" s="471"/>
      <c r="L9" s="471"/>
      <c r="M9" s="471"/>
      <c r="N9" s="471"/>
      <c r="O9" s="471"/>
      <c r="P9" s="471"/>
      <c r="R9" s="77"/>
    </row>
    <row r="10" spans="1:18" ht="18.75" customHeight="1" outlineLevel="1">
      <c r="B10" s="471"/>
      <c r="C10" s="471"/>
      <c r="D10" s="471"/>
      <c r="E10" s="680" t="s">
        <v>342</v>
      </c>
      <c r="F10" s="680"/>
      <c r="G10" s="471"/>
      <c r="H10" s="471"/>
      <c r="I10" s="471"/>
      <c r="J10" s="471"/>
      <c r="K10" s="471"/>
      <c r="L10" s="471"/>
      <c r="M10" s="471"/>
      <c r="N10" s="471"/>
      <c r="O10" s="471"/>
      <c r="P10" s="471"/>
    </row>
    <row r="11" spans="1:18">
      <c r="A11" s="478"/>
      <c r="C11" s="475"/>
      <c r="D11" s="476"/>
      <c r="E11" s="476"/>
    </row>
    <row r="12" spans="1:18">
      <c r="A12" s="478"/>
      <c r="B12" s="474" t="s">
        <v>486</v>
      </c>
      <c r="C12" s="475"/>
      <c r="D12" s="476"/>
      <c r="E12" s="476"/>
    </row>
    <row r="13" spans="1:18" ht="45">
      <c r="A13" s="478"/>
      <c r="B13" s="670" t="s">
        <v>59</v>
      </c>
      <c r="C13" s="672" t="s">
        <v>0</v>
      </c>
      <c r="D13" s="672" t="s">
        <v>45</v>
      </c>
      <c r="E13" s="672" t="s">
        <v>208</v>
      </c>
      <c r="F13" s="242" t="s">
        <v>205</v>
      </c>
      <c r="G13" s="242" t="s">
        <v>46</v>
      </c>
      <c r="H13" s="674" t="s">
        <v>60</v>
      </c>
      <c r="I13" s="674"/>
      <c r="J13" s="674"/>
      <c r="K13" s="674"/>
      <c r="L13" s="674"/>
      <c r="M13" s="674"/>
      <c r="N13" s="674"/>
      <c r="O13" s="674"/>
      <c r="P13" s="675"/>
    </row>
    <row r="14" spans="1:18" ht="60">
      <c r="A14" s="478"/>
      <c r="B14" s="671"/>
      <c r="C14" s="673"/>
      <c r="D14" s="673"/>
      <c r="E14" s="673"/>
      <c r="F14" s="466" t="s">
        <v>216</v>
      </c>
      <c r="G14" s="466" t="s">
        <v>217</v>
      </c>
      <c r="H14" s="467" t="s">
        <v>38</v>
      </c>
      <c r="I14" s="467" t="s">
        <v>40</v>
      </c>
      <c r="J14" s="467" t="s">
        <v>109</v>
      </c>
      <c r="K14" s="467" t="s">
        <v>110</v>
      </c>
      <c r="L14" s="467" t="s">
        <v>41</v>
      </c>
      <c r="M14" s="467" t="s">
        <v>42</v>
      </c>
      <c r="N14" s="467" t="s">
        <v>43</v>
      </c>
      <c r="O14" s="467" t="s">
        <v>106</v>
      </c>
      <c r="P14" s="470" t="s">
        <v>35</v>
      </c>
    </row>
    <row r="15" spans="1:18" ht="29.25" customHeight="1">
      <c r="B15" s="658" t="s">
        <v>144</v>
      </c>
      <c r="C15" s="659"/>
      <c r="D15" s="659"/>
      <c r="E15" s="659"/>
      <c r="F15" s="659"/>
      <c r="G15" s="659"/>
      <c r="H15" s="659"/>
      <c r="I15" s="659"/>
      <c r="J15" s="659"/>
      <c r="K15" s="659"/>
      <c r="L15" s="659"/>
      <c r="M15" s="659"/>
      <c r="N15" s="659"/>
      <c r="O15" s="659"/>
      <c r="P15" s="660"/>
    </row>
    <row r="16" spans="1:18" ht="26.25" customHeight="1">
      <c r="A16" s="479"/>
      <c r="B16" s="650" t="s">
        <v>145</v>
      </c>
      <c r="C16" s="651"/>
      <c r="D16" s="651"/>
      <c r="E16" s="651"/>
      <c r="F16" s="651"/>
      <c r="G16" s="651"/>
      <c r="H16" s="651"/>
      <c r="I16" s="651"/>
      <c r="J16" s="651"/>
      <c r="K16" s="651"/>
      <c r="L16" s="651"/>
      <c r="M16" s="651"/>
      <c r="N16" s="651"/>
      <c r="O16" s="651"/>
      <c r="P16" s="652"/>
    </row>
    <row r="17" spans="1:16">
      <c r="A17" s="479"/>
      <c r="B17" s="457">
        <v>1</v>
      </c>
      <c r="C17" s="442" t="s">
        <v>146</v>
      </c>
      <c r="D17" s="257" t="s">
        <v>34</v>
      </c>
      <c r="E17" s="443"/>
      <c r="F17" s="303"/>
      <c r="G17" s="303"/>
      <c r="H17" s="454">
        <v>1</v>
      </c>
      <c r="I17" s="444"/>
      <c r="J17" s="444"/>
      <c r="K17" s="444"/>
      <c r="L17" s="444"/>
      <c r="M17" s="444"/>
      <c r="N17" s="444"/>
      <c r="O17" s="444"/>
      <c r="P17" s="458">
        <f>SUM(H17:O17)</f>
        <v>1</v>
      </c>
    </row>
    <row r="18" spans="1:16">
      <c r="A18" s="37"/>
      <c r="B18" s="457">
        <v>2</v>
      </c>
      <c r="C18" s="442" t="s">
        <v>147</v>
      </c>
      <c r="D18" s="257" t="s">
        <v>34</v>
      </c>
      <c r="E18" s="445"/>
      <c r="F18" s="303"/>
      <c r="G18" s="303"/>
      <c r="H18" s="454">
        <v>1</v>
      </c>
      <c r="I18" s="444"/>
      <c r="J18" s="444"/>
      <c r="K18" s="444"/>
      <c r="L18" s="444"/>
      <c r="M18" s="444"/>
      <c r="N18" s="444"/>
      <c r="O18" s="444"/>
      <c r="P18" s="458">
        <f t="shared" ref="P18:P79" si="0">SUM(H18:O18)</f>
        <v>1</v>
      </c>
    </row>
    <row r="19" spans="1:16">
      <c r="A19" s="479"/>
      <c r="B19" s="457">
        <v>3</v>
      </c>
      <c r="C19" s="442" t="s">
        <v>148</v>
      </c>
      <c r="D19" s="257" t="s">
        <v>34</v>
      </c>
      <c r="E19" s="445"/>
      <c r="F19" s="303"/>
      <c r="G19" s="303"/>
      <c r="H19" s="454">
        <v>1</v>
      </c>
      <c r="I19" s="444"/>
      <c r="J19" s="444"/>
      <c r="K19" s="444"/>
      <c r="L19" s="444"/>
      <c r="M19" s="444"/>
      <c r="N19" s="444"/>
      <c r="O19" s="444"/>
      <c r="P19" s="458">
        <f t="shared" si="0"/>
        <v>1</v>
      </c>
    </row>
    <row r="20" spans="1:16">
      <c r="A20" s="479"/>
      <c r="B20" s="457">
        <v>4</v>
      </c>
      <c r="C20" s="442" t="s">
        <v>149</v>
      </c>
      <c r="D20" s="257" t="s">
        <v>34</v>
      </c>
      <c r="E20" s="445"/>
      <c r="F20" s="303"/>
      <c r="G20" s="303"/>
      <c r="H20" s="454">
        <v>1</v>
      </c>
      <c r="I20" s="444"/>
      <c r="J20" s="444"/>
      <c r="K20" s="444"/>
      <c r="L20" s="444"/>
      <c r="M20" s="444"/>
      <c r="N20" s="444"/>
      <c r="O20" s="444"/>
      <c r="P20" s="458">
        <f t="shared" si="0"/>
        <v>1</v>
      </c>
    </row>
    <row r="21" spans="1:16">
      <c r="A21" s="479"/>
      <c r="B21" s="457">
        <v>5</v>
      </c>
      <c r="C21" s="442" t="s">
        <v>150</v>
      </c>
      <c r="D21" s="257" t="s">
        <v>34</v>
      </c>
      <c r="E21" s="445"/>
      <c r="F21" s="303"/>
      <c r="G21" s="303"/>
      <c r="H21" s="454">
        <v>1</v>
      </c>
      <c r="I21" s="444"/>
      <c r="J21" s="444"/>
      <c r="K21" s="444"/>
      <c r="L21" s="444"/>
      <c r="M21" s="444"/>
      <c r="N21" s="444"/>
      <c r="O21" s="444"/>
      <c r="P21" s="458">
        <f t="shared" si="0"/>
        <v>1</v>
      </c>
    </row>
    <row r="22" spans="1:16" ht="28.5">
      <c r="A22" s="479"/>
      <c r="B22" s="457">
        <v>6</v>
      </c>
      <c r="C22" s="442" t="s">
        <v>151</v>
      </c>
      <c r="D22" s="257" t="s">
        <v>34</v>
      </c>
      <c r="E22" s="445"/>
      <c r="F22" s="303"/>
      <c r="G22" s="303"/>
      <c r="H22" s="454">
        <v>1</v>
      </c>
      <c r="I22" s="444"/>
      <c r="J22" s="444"/>
      <c r="K22" s="444"/>
      <c r="L22" s="444"/>
      <c r="M22" s="444"/>
      <c r="N22" s="444"/>
      <c r="O22" s="444"/>
      <c r="P22" s="458">
        <f t="shared" si="0"/>
        <v>1</v>
      </c>
    </row>
    <row r="23" spans="1:16">
      <c r="A23" s="479"/>
      <c r="B23" s="459" t="s">
        <v>298</v>
      </c>
      <c r="C23" s="442"/>
      <c r="D23" s="257" t="s">
        <v>257</v>
      </c>
      <c r="E23" s="445"/>
      <c r="F23" s="303"/>
      <c r="G23" s="303"/>
      <c r="H23" s="454"/>
      <c r="I23" s="444"/>
      <c r="J23" s="444"/>
      <c r="K23" s="444"/>
      <c r="L23" s="444"/>
      <c r="M23" s="444"/>
      <c r="N23" s="444"/>
      <c r="O23" s="444"/>
      <c r="P23" s="458">
        <f t="shared" si="0"/>
        <v>0</v>
      </c>
    </row>
    <row r="24" spans="1:16">
      <c r="A24" s="479"/>
      <c r="B24" s="457"/>
      <c r="C24" s="442"/>
      <c r="D24" s="257"/>
      <c r="E24" s="445"/>
      <c r="F24" s="303"/>
      <c r="G24" s="303"/>
      <c r="H24" s="454"/>
      <c r="I24" s="444"/>
      <c r="J24" s="444"/>
      <c r="K24" s="444"/>
      <c r="L24" s="444"/>
      <c r="M24" s="444"/>
      <c r="N24" s="444"/>
      <c r="O24" s="444"/>
      <c r="P24" s="458">
        <f t="shared" si="0"/>
        <v>0</v>
      </c>
    </row>
    <row r="25" spans="1:16">
      <c r="A25" s="479"/>
      <c r="B25" s="457"/>
      <c r="C25" s="442"/>
      <c r="D25" s="257"/>
      <c r="E25" s="445"/>
      <c r="F25" s="303"/>
      <c r="G25" s="303"/>
      <c r="H25" s="454"/>
      <c r="I25" s="444"/>
      <c r="J25" s="444"/>
      <c r="K25" s="444"/>
      <c r="L25" s="444"/>
      <c r="M25" s="444"/>
      <c r="N25" s="444"/>
      <c r="O25" s="444"/>
      <c r="P25" s="458">
        <f t="shared" si="0"/>
        <v>0</v>
      </c>
    </row>
    <row r="26" spans="1:16">
      <c r="A26" s="479"/>
      <c r="B26" s="457"/>
      <c r="C26" s="442"/>
      <c r="D26" s="257"/>
      <c r="E26" s="445"/>
      <c r="F26" s="303"/>
      <c r="G26" s="303"/>
      <c r="H26" s="454"/>
      <c r="I26" s="444"/>
      <c r="J26" s="444"/>
      <c r="K26" s="444"/>
      <c r="L26" s="444"/>
      <c r="M26" s="444"/>
      <c r="N26" s="444"/>
      <c r="O26" s="444"/>
      <c r="P26" s="458">
        <f t="shared" si="0"/>
        <v>0</v>
      </c>
    </row>
    <row r="27" spans="1:16" ht="25.5" customHeight="1">
      <c r="A27" s="479"/>
      <c r="B27" s="650" t="s">
        <v>152</v>
      </c>
      <c r="C27" s="651"/>
      <c r="D27" s="651"/>
      <c r="E27" s="651"/>
      <c r="F27" s="651"/>
      <c r="G27" s="651"/>
      <c r="H27" s="651"/>
      <c r="I27" s="651"/>
      <c r="J27" s="651"/>
      <c r="K27" s="651"/>
      <c r="L27" s="651"/>
      <c r="M27" s="651"/>
      <c r="N27" s="651"/>
      <c r="O27" s="651"/>
      <c r="P27" s="652"/>
    </row>
    <row r="28" spans="1:16">
      <c r="A28" s="479"/>
      <c r="B28" s="457">
        <v>7</v>
      </c>
      <c r="C28" s="442" t="s">
        <v>153</v>
      </c>
      <c r="D28" s="257" t="s">
        <v>34</v>
      </c>
      <c r="E28" s="445">
        <v>12</v>
      </c>
      <c r="F28" s="303"/>
      <c r="G28" s="303"/>
      <c r="H28" s="444"/>
      <c r="I28" s="454">
        <v>0.2</v>
      </c>
      <c r="J28" s="454">
        <v>0.5</v>
      </c>
      <c r="K28" s="454">
        <v>0.3</v>
      </c>
      <c r="L28" s="444"/>
      <c r="M28" s="444"/>
      <c r="N28" s="444"/>
      <c r="O28" s="444"/>
      <c r="P28" s="458">
        <f t="shared" si="0"/>
        <v>1</v>
      </c>
    </row>
    <row r="29" spans="1:16" ht="28.5">
      <c r="A29" s="479"/>
      <c r="B29" s="457">
        <v>8</v>
      </c>
      <c r="C29" s="442" t="s">
        <v>154</v>
      </c>
      <c r="D29" s="257" t="s">
        <v>34</v>
      </c>
      <c r="E29" s="445">
        <v>12</v>
      </c>
      <c r="F29" s="303"/>
      <c r="G29" s="303"/>
      <c r="H29" s="444"/>
      <c r="I29" s="454">
        <v>0.8</v>
      </c>
      <c r="J29" s="454">
        <v>0.2</v>
      </c>
      <c r="K29" s="444"/>
      <c r="L29" s="444"/>
      <c r="M29" s="444"/>
      <c r="N29" s="444"/>
      <c r="O29" s="444"/>
      <c r="P29" s="458">
        <f t="shared" si="0"/>
        <v>1</v>
      </c>
    </row>
    <row r="30" spans="1:16" ht="28.5">
      <c r="A30" s="479"/>
      <c r="B30" s="457">
        <v>9</v>
      </c>
      <c r="C30" s="442" t="s">
        <v>155</v>
      </c>
      <c r="D30" s="257" t="s">
        <v>34</v>
      </c>
      <c r="E30" s="445">
        <v>12</v>
      </c>
      <c r="F30" s="303"/>
      <c r="G30" s="303"/>
      <c r="H30" s="444"/>
      <c r="I30" s="454">
        <v>0.5</v>
      </c>
      <c r="J30" s="454">
        <v>0.5</v>
      </c>
      <c r="K30" s="444"/>
      <c r="L30" s="444"/>
      <c r="M30" s="444"/>
      <c r="N30" s="444"/>
      <c r="O30" s="444"/>
      <c r="P30" s="458">
        <f t="shared" si="0"/>
        <v>1</v>
      </c>
    </row>
    <row r="31" spans="1:16" ht="28.5">
      <c r="A31" s="479"/>
      <c r="B31" s="457">
        <v>10</v>
      </c>
      <c r="C31" s="442" t="s">
        <v>156</v>
      </c>
      <c r="D31" s="257" t="s">
        <v>34</v>
      </c>
      <c r="E31" s="445">
        <v>12</v>
      </c>
      <c r="F31" s="303"/>
      <c r="G31" s="303"/>
      <c r="H31" s="444"/>
      <c r="I31" s="454">
        <v>1</v>
      </c>
      <c r="J31" s="444"/>
      <c r="K31" s="444"/>
      <c r="L31" s="444"/>
      <c r="M31" s="444"/>
      <c r="N31" s="444"/>
      <c r="O31" s="444"/>
      <c r="P31" s="458">
        <f t="shared" si="0"/>
        <v>1</v>
      </c>
    </row>
    <row r="32" spans="1:16" ht="28.5">
      <c r="A32" s="479"/>
      <c r="B32" s="457">
        <v>11</v>
      </c>
      <c r="C32" s="442" t="s">
        <v>157</v>
      </c>
      <c r="D32" s="257" t="s">
        <v>34</v>
      </c>
      <c r="E32" s="445">
        <v>3</v>
      </c>
      <c r="F32" s="303"/>
      <c r="G32" s="303"/>
      <c r="H32" s="444"/>
      <c r="I32" s="444"/>
      <c r="J32" s="454">
        <v>1</v>
      </c>
      <c r="K32" s="444"/>
      <c r="L32" s="444"/>
      <c r="M32" s="444"/>
      <c r="N32" s="444"/>
      <c r="O32" s="444"/>
      <c r="P32" s="458">
        <f t="shared" si="0"/>
        <v>1</v>
      </c>
    </row>
    <row r="33" spans="1:16">
      <c r="A33" s="479"/>
      <c r="B33" s="459" t="s">
        <v>298</v>
      </c>
      <c r="C33" s="442"/>
      <c r="D33" s="257" t="s">
        <v>257</v>
      </c>
      <c r="E33" s="445"/>
      <c r="F33" s="303"/>
      <c r="G33" s="303"/>
      <c r="H33" s="444"/>
      <c r="I33" s="444"/>
      <c r="J33" s="444"/>
      <c r="K33" s="444"/>
      <c r="L33" s="444"/>
      <c r="M33" s="444"/>
      <c r="N33" s="444"/>
      <c r="O33" s="444"/>
      <c r="P33" s="458">
        <f t="shared" si="0"/>
        <v>0</v>
      </c>
    </row>
    <row r="34" spans="1:16">
      <c r="A34" s="479"/>
      <c r="B34" s="457"/>
      <c r="C34" s="442"/>
      <c r="D34" s="257"/>
      <c r="E34" s="445"/>
      <c r="F34" s="303"/>
      <c r="G34" s="303"/>
      <c r="H34" s="444"/>
      <c r="I34" s="444"/>
      <c r="J34" s="444"/>
      <c r="K34" s="444"/>
      <c r="L34" s="444"/>
      <c r="M34" s="444"/>
      <c r="N34" s="444"/>
      <c r="O34" s="444"/>
      <c r="P34" s="458">
        <f t="shared" si="0"/>
        <v>0</v>
      </c>
    </row>
    <row r="35" spans="1:16">
      <c r="A35" s="479"/>
      <c r="B35" s="457"/>
      <c r="C35" s="442"/>
      <c r="D35" s="257"/>
      <c r="E35" s="445"/>
      <c r="F35" s="303"/>
      <c r="G35" s="303"/>
      <c r="H35" s="444"/>
      <c r="I35" s="444"/>
      <c r="J35" s="444"/>
      <c r="K35" s="444"/>
      <c r="L35" s="444"/>
      <c r="M35" s="444"/>
      <c r="N35" s="444"/>
      <c r="O35" s="444"/>
      <c r="P35" s="458">
        <f t="shared" si="0"/>
        <v>0</v>
      </c>
    </row>
    <row r="36" spans="1:16">
      <c r="A36" s="479"/>
      <c r="B36" s="457"/>
      <c r="C36" s="442"/>
      <c r="D36" s="257"/>
      <c r="E36" s="445"/>
      <c r="F36" s="303"/>
      <c r="G36" s="303"/>
      <c r="H36" s="444"/>
      <c r="I36" s="444"/>
      <c r="J36" s="444"/>
      <c r="K36" s="444"/>
      <c r="L36" s="444"/>
      <c r="M36" s="444"/>
      <c r="N36" s="444"/>
      <c r="O36" s="444"/>
      <c r="P36" s="458">
        <f t="shared" si="0"/>
        <v>0</v>
      </c>
    </row>
    <row r="37" spans="1:16" ht="26.25" customHeight="1">
      <c r="A37" s="479"/>
      <c r="B37" s="650" t="s">
        <v>11</v>
      </c>
      <c r="C37" s="651"/>
      <c r="D37" s="651"/>
      <c r="E37" s="651"/>
      <c r="F37" s="651"/>
      <c r="G37" s="651"/>
      <c r="H37" s="651"/>
      <c r="I37" s="651"/>
      <c r="J37" s="651"/>
      <c r="K37" s="651"/>
      <c r="L37" s="651"/>
      <c r="M37" s="651"/>
      <c r="N37" s="651"/>
      <c r="O37" s="651"/>
      <c r="P37" s="652"/>
    </row>
    <row r="38" spans="1:16" ht="28.5">
      <c r="A38" s="479"/>
      <c r="B38" s="457">
        <v>12</v>
      </c>
      <c r="C38" s="442" t="s">
        <v>158</v>
      </c>
      <c r="D38" s="257" t="s">
        <v>34</v>
      </c>
      <c r="E38" s="445">
        <v>12</v>
      </c>
      <c r="F38" s="303"/>
      <c r="G38" s="303"/>
      <c r="H38" s="444"/>
      <c r="I38" s="444"/>
      <c r="J38" s="454">
        <v>1</v>
      </c>
      <c r="K38" s="444"/>
      <c r="L38" s="444"/>
      <c r="M38" s="444"/>
      <c r="N38" s="444"/>
      <c r="O38" s="444"/>
      <c r="P38" s="458">
        <f t="shared" si="0"/>
        <v>1</v>
      </c>
    </row>
    <row r="39" spans="1:16" ht="28.5">
      <c r="A39" s="479"/>
      <c r="B39" s="457">
        <v>13</v>
      </c>
      <c r="C39" s="442" t="s">
        <v>159</v>
      </c>
      <c r="D39" s="257" t="s">
        <v>34</v>
      </c>
      <c r="E39" s="445">
        <v>12</v>
      </c>
      <c r="F39" s="303"/>
      <c r="G39" s="303"/>
      <c r="H39" s="444"/>
      <c r="I39" s="444"/>
      <c r="J39" s="454">
        <v>1</v>
      </c>
      <c r="K39" s="444"/>
      <c r="L39" s="444"/>
      <c r="M39" s="444"/>
      <c r="N39" s="444"/>
      <c r="O39" s="444"/>
      <c r="P39" s="458">
        <f t="shared" si="0"/>
        <v>1</v>
      </c>
    </row>
    <row r="40" spans="1:16" ht="28.5">
      <c r="A40" s="479"/>
      <c r="B40" s="457">
        <v>14</v>
      </c>
      <c r="C40" s="442" t="s">
        <v>160</v>
      </c>
      <c r="D40" s="257" t="s">
        <v>34</v>
      </c>
      <c r="E40" s="445">
        <v>12</v>
      </c>
      <c r="F40" s="303"/>
      <c r="G40" s="303"/>
      <c r="H40" s="444"/>
      <c r="I40" s="444"/>
      <c r="J40" s="454">
        <v>1</v>
      </c>
      <c r="K40" s="444"/>
      <c r="L40" s="444"/>
      <c r="M40" s="444"/>
      <c r="N40" s="444"/>
      <c r="O40" s="444"/>
      <c r="P40" s="458">
        <f t="shared" si="0"/>
        <v>1</v>
      </c>
    </row>
    <row r="41" spans="1:16">
      <c r="A41" s="479"/>
      <c r="B41" s="459" t="s">
        <v>298</v>
      </c>
      <c r="C41" s="442"/>
      <c r="D41" s="257" t="s">
        <v>257</v>
      </c>
      <c r="E41" s="445"/>
      <c r="F41" s="303"/>
      <c r="G41" s="303"/>
      <c r="H41" s="444"/>
      <c r="I41" s="444"/>
      <c r="J41" s="444"/>
      <c r="K41" s="444"/>
      <c r="L41" s="444"/>
      <c r="M41" s="444"/>
      <c r="N41" s="444"/>
      <c r="O41" s="444"/>
      <c r="P41" s="458">
        <f t="shared" si="0"/>
        <v>0</v>
      </c>
    </row>
    <row r="42" spans="1:16">
      <c r="A42" s="479"/>
      <c r="B42" s="457"/>
      <c r="C42" s="442"/>
      <c r="D42" s="257"/>
      <c r="E42" s="445"/>
      <c r="F42" s="303"/>
      <c r="G42" s="303"/>
      <c r="H42" s="444"/>
      <c r="I42" s="444"/>
      <c r="J42" s="444"/>
      <c r="K42" s="444"/>
      <c r="L42" s="444"/>
      <c r="M42" s="444"/>
      <c r="N42" s="444"/>
      <c r="O42" s="444"/>
      <c r="P42" s="458">
        <f t="shared" si="0"/>
        <v>0</v>
      </c>
    </row>
    <row r="43" spans="1:16">
      <c r="A43" s="479"/>
      <c r="B43" s="457"/>
      <c r="C43" s="442"/>
      <c r="D43" s="257"/>
      <c r="E43" s="445"/>
      <c r="F43" s="303"/>
      <c r="G43" s="303"/>
      <c r="H43" s="444"/>
      <c r="I43" s="444"/>
      <c r="J43" s="444"/>
      <c r="K43" s="444"/>
      <c r="L43" s="444"/>
      <c r="M43" s="444"/>
      <c r="N43" s="444"/>
      <c r="O43" s="444"/>
      <c r="P43" s="458">
        <f t="shared" si="0"/>
        <v>0</v>
      </c>
    </row>
    <row r="44" spans="1:16">
      <c r="A44" s="479"/>
      <c r="B44" s="457"/>
      <c r="C44" s="442"/>
      <c r="D44" s="257"/>
      <c r="E44" s="445"/>
      <c r="F44" s="303"/>
      <c r="G44" s="303"/>
      <c r="H44" s="444"/>
      <c r="I44" s="444"/>
      <c r="J44" s="444"/>
      <c r="K44" s="444"/>
      <c r="L44" s="444"/>
      <c r="M44" s="444"/>
      <c r="N44" s="444"/>
      <c r="O44" s="444"/>
      <c r="P44" s="458">
        <f t="shared" si="0"/>
        <v>0</v>
      </c>
    </row>
    <row r="45" spans="1:16" ht="24" customHeight="1">
      <c r="A45" s="479"/>
      <c r="B45" s="650" t="s">
        <v>161</v>
      </c>
      <c r="C45" s="651"/>
      <c r="D45" s="651"/>
      <c r="E45" s="651"/>
      <c r="F45" s="651"/>
      <c r="G45" s="651"/>
      <c r="H45" s="651"/>
      <c r="I45" s="651"/>
      <c r="J45" s="651"/>
      <c r="K45" s="651"/>
      <c r="L45" s="651"/>
      <c r="M45" s="651"/>
      <c r="N45" s="651"/>
      <c r="O45" s="651"/>
      <c r="P45" s="652"/>
    </row>
    <row r="46" spans="1:16">
      <c r="A46" s="479"/>
      <c r="B46" s="457">
        <v>15</v>
      </c>
      <c r="C46" s="442" t="s">
        <v>162</v>
      </c>
      <c r="D46" s="257" t="s">
        <v>34</v>
      </c>
      <c r="E46" s="445"/>
      <c r="F46" s="303"/>
      <c r="G46" s="303"/>
      <c r="H46" s="454">
        <v>1</v>
      </c>
      <c r="I46" s="444"/>
      <c r="J46" s="444"/>
      <c r="K46" s="444"/>
      <c r="L46" s="444"/>
      <c r="M46" s="444"/>
      <c r="N46" s="444"/>
      <c r="O46" s="444"/>
      <c r="P46" s="458">
        <f t="shared" si="0"/>
        <v>1</v>
      </c>
    </row>
    <row r="47" spans="1:16">
      <c r="A47" s="479"/>
      <c r="B47" s="459" t="s">
        <v>298</v>
      </c>
      <c r="C47" s="442"/>
      <c r="D47" s="257" t="s">
        <v>257</v>
      </c>
      <c r="E47" s="445"/>
      <c r="F47" s="303"/>
      <c r="G47" s="303"/>
      <c r="H47" s="454"/>
      <c r="I47" s="444"/>
      <c r="J47" s="444"/>
      <c r="K47" s="444"/>
      <c r="L47" s="444"/>
      <c r="M47" s="444"/>
      <c r="N47" s="444"/>
      <c r="O47" s="444"/>
      <c r="P47" s="458">
        <f t="shared" si="0"/>
        <v>0</v>
      </c>
    </row>
    <row r="48" spans="1:16">
      <c r="A48" s="479"/>
      <c r="B48" s="457"/>
      <c r="C48" s="442"/>
      <c r="D48" s="257"/>
      <c r="E48" s="445"/>
      <c r="F48" s="303"/>
      <c r="G48" s="303"/>
      <c r="H48" s="454"/>
      <c r="I48" s="444"/>
      <c r="J48" s="444"/>
      <c r="K48" s="444"/>
      <c r="L48" s="444"/>
      <c r="M48" s="444"/>
      <c r="N48" s="444"/>
      <c r="O48" s="444"/>
      <c r="P48" s="458">
        <f t="shared" si="0"/>
        <v>0</v>
      </c>
    </row>
    <row r="49" spans="1:16">
      <c r="A49" s="479"/>
      <c r="B49" s="457"/>
      <c r="C49" s="442"/>
      <c r="D49" s="257"/>
      <c r="E49" s="445"/>
      <c r="F49" s="303"/>
      <c r="G49" s="303"/>
      <c r="H49" s="454"/>
      <c r="I49" s="444"/>
      <c r="J49" s="444"/>
      <c r="K49" s="444"/>
      <c r="L49" s="444"/>
      <c r="M49" s="444"/>
      <c r="N49" s="444"/>
      <c r="O49" s="444"/>
      <c r="P49" s="458"/>
    </row>
    <row r="50" spans="1:16">
      <c r="A50" s="479"/>
      <c r="B50" s="457"/>
      <c r="C50" s="442"/>
      <c r="D50" s="257"/>
      <c r="E50" s="445"/>
      <c r="F50" s="303"/>
      <c r="G50" s="303"/>
      <c r="H50" s="454"/>
      <c r="I50" s="444"/>
      <c r="J50" s="444"/>
      <c r="K50" s="444"/>
      <c r="L50" s="444"/>
      <c r="M50" s="444"/>
      <c r="N50" s="444"/>
      <c r="O50" s="444"/>
      <c r="P50" s="458">
        <f t="shared" si="0"/>
        <v>0</v>
      </c>
    </row>
    <row r="51" spans="1:16" ht="21" customHeight="1">
      <c r="A51" s="478"/>
      <c r="B51" s="650" t="s">
        <v>163</v>
      </c>
      <c r="C51" s="651"/>
      <c r="D51" s="651"/>
      <c r="E51" s="651"/>
      <c r="F51" s="651"/>
      <c r="G51" s="651"/>
      <c r="H51" s="651"/>
      <c r="I51" s="651"/>
      <c r="J51" s="651"/>
      <c r="K51" s="651"/>
      <c r="L51" s="651"/>
      <c r="M51" s="651"/>
      <c r="N51" s="651"/>
      <c r="O51" s="651"/>
      <c r="P51" s="652"/>
    </row>
    <row r="52" spans="1:16">
      <c r="A52" s="479"/>
      <c r="B52" s="457">
        <v>16</v>
      </c>
      <c r="C52" s="442" t="s">
        <v>164</v>
      </c>
      <c r="D52" s="257" t="s">
        <v>34</v>
      </c>
      <c r="E52" s="445"/>
      <c r="F52" s="303"/>
      <c r="G52" s="303"/>
      <c r="H52" s="444"/>
      <c r="I52" s="444"/>
      <c r="J52" s="444"/>
      <c r="K52" s="444"/>
      <c r="L52" s="444"/>
      <c r="M52" s="444"/>
      <c r="N52" s="444"/>
      <c r="O52" s="444"/>
      <c r="P52" s="458">
        <f t="shared" si="0"/>
        <v>0</v>
      </c>
    </row>
    <row r="53" spans="1:16">
      <c r="A53" s="479"/>
      <c r="B53" s="457">
        <v>17</v>
      </c>
      <c r="C53" s="442" t="s">
        <v>165</v>
      </c>
      <c r="D53" s="257" t="s">
        <v>34</v>
      </c>
      <c r="E53" s="445"/>
      <c r="F53" s="303"/>
      <c r="G53" s="303"/>
      <c r="H53" s="444"/>
      <c r="I53" s="444"/>
      <c r="J53" s="444"/>
      <c r="K53" s="444"/>
      <c r="L53" s="444"/>
      <c r="M53" s="444"/>
      <c r="N53" s="444"/>
      <c r="O53" s="444"/>
      <c r="P53" s="458">
        <f t="shared" si="0"/>
        <v>0</v>
      </c>
    </row>
    <row r="54" spans="1:16">
      <c r="A54" s="479"/>
      <c r="B54" s="457">
        <v>18</v>
      </c>
      <c r="C54" s="442" t="s">
        <v>166</v>
      </c>
      <c r="D54" s="257" t="s">
        <v>34</v>
      </c>
      <c r="E54" s="445"/>
      <c r="F54" s="303"/>
      <c r="G54" s="303"/>
      <c r="H54" s="444"/>
      <c r="I54" s="444"/>
      <c r="J54" s="444"/>
      <c r="K54" s="444"/>
      <c r="L54" s="444"/>
      <c r="M54" s="444"/>
      <c r="N54" s="444"/>
      <c r="O54" s="444"/>
      <c r="P54" s="458">
        <f t="shared" si="0"/>
        <v>0</v>
      </c>
    </row>
    <row r="55" spans="1:16">
      <c r="A55" s="479"/>
      <c r="B55" s="457">
        <v>19</v>
      </c>
      <c r="C55" s="442" t="s">
        <v>167</v>
      </c>
      <c r="D55" s="257" t="s">
        <v>34</v>
      </c>
      <c r="E55" s="445"/>
      <c r="F55" s="303"/>
      <c r="G55" s="303"/>
      <c r="H55" s="444"/>
      <c r="I55" s="444"/>
      <c r="J55" s="444"/>
      <c r="K55" s="444"/>
      <c r="L55" s="444"/>
      <c r="M55" s="444"/>
      <c r="N55" s="444"/>
      <c r="O55" s="444"/>
      <c r="P55" s="458">
        <f t="shared" si="0"/>
        <v>0</v>
      </c>
    </row>
    <row r="56" spans="1:16">
      <c r="A56" s="479"/>
      <c r="B56" s="459" t="s">
        <v>298</v>
      </c>
      <c r="C56" s="442"/>
      <c r="D56" s="257" t="s">
        <v>257</v>
      </c>
      <c r="E56" s="445"/>
      <c r="F56" s="303"/>
      <c r="G56" s="303"/>
      <c r="H56" s="444"/>
      <c r="I56" s="444"/>
      <c r="J56" s="444"/>
      <c r="K56" s="444"/>
      <c r="L56" s="444"/>
      <c r="M56" s="444"/>
      <c r="N56" s="444"/>
      <c r="O56" s="444"/>
      <c r="P56" s="458">
        <f t="shared" si="0"/>
        <v>0</v>
      </c>
    </row>
    <row r="57" spans="1:16">
      <c r="A57" s="479"/>
      <c r="B57" s="459"/>
      <c r="C57" s="442"/>
      <c r="D57" s="257"/>
      <c r="E57" s="445"/>
      <c r="F57" s="303"/>
      <c r="G57" s="303"/>
      <c r="H57" s="444"/>
      <c r="I57" s="444"/>
      <c r="J57" s="444"/>
      <c r="K57" s="444"/>
      <c r="L57" s="444"/>
      <c r="M57" s="444"/>
      <c r="N57" s="444"/>
      <c r="O57" s="444"/>
      <c r="P57" s="458"/>
    </row>
    <row r="58" spans="1:16">
      <c r="A58" s="479"/>
      <c r="B58" s="459"/>
      <c r="C58" s="442"/>
      <c r="D58" s="257"/>
      <c r="E58" s="445"/>
      <c r="F58" s="303"/>
      <c r="G58" s="303"/>
      <c r="H58" s="444"/>
      <c r="I58" s="444"/>
      <c r="J58" s="444"/>
      <c r="K58" s="444"/>
      <c r="L58" s="444"/>
      <c r="M58" s="444"/>
      <c r="N58" s="444"/>
      <c r="O58" s="444"/>
      <c r="P58" s="458"/>
    </row>
    <row r="59" spans="1:16">
      <c r="A59" s="478"/>
      <c r="B59" s="460"/>
      <c r="C59" s="446"/>
      <c r="D59" s="447"/>
      <c r="E59" s="447"/>
      <c r="F59" s="303"/>
      <c r="G59" s="303"/>
      <c r="H59" s="448"/>
      <c r="I59" s="448"/>
      <c r="J59" s="448"/>
      <c r="K59" s="448"/>
      <c r="L59" s="448"/>
      <c r="M59" s="448"/>
      <c r="N59" s="448"/>
      <c r="O59" s="448"/>
      <c r="P59" s="458"/>
    </row>
    <row r="60" spans="1:16" ht="27" customHeight="1">
      <c r="B60" s="658" t="s">
        <v>168</v>
      </c>
      <c r="C60" s="659"/>
      <c r="D60" s="659"/>
      <c r="E60" s="659"/>
      <c r="F60" s="659"/>
      <c r="G60" s="659"/>
      <c r="H60" s="659"/>
      <c r="I60" s="659"/>
      <c r="J60" s="659"/>
      <c r="K60" s="659"/>
      <c r="L60" s="659"/>
      <c r="M60" s="659"/>
      <c r="N60" s="659"/>
      <c r="O60" s="659"/>
      <c r="P60" s="660"/>
    </row>
    <row r="61" spans="1:16" ht="16.5">
      <c r="B61" s="461"/>
      <c r="C61" s="442"/>
      <c r="D61" s="445"/>
      <c r="E61" s="445"/>
      <c r="F61" s="441"/>
      <c r="G61" s="441"/>
      <c r="H61" s="441"/>
      <c r="I61" s="441"/>
      <c r="J61" s="441"/>
      <c r="K61" s="441"/>
      <c r="L61" s="441"/>
      <c r="M61" s="441"/>
      <c r="N61" s="441"/>
      <c r="O61" s="441"/>
      <c r="P61" s="462"/>
    </row>
    <row r="62" spans="1:16" ht="25.5" customHeight="1">
      <c r="A62" s="479"/>
      <c r="B62" s="653" t="s">
        <v>169</v>
      </c>
      <c r="C62" s="643"/>
      <c r="D62" s="643"/>
      <c r="E62" s="643"/>
      <c r="F62" s="643"/>
      <c r="G62" s="643"/>
      <c r="H62" s="643"/>
      <c r="I62" s="643"/>
      <c r="J62" s="643"/>
      <c r="K62" s="643"/>
      <c r="L62" s="643"/>
      <c r="M62" s="643"/>
      <c r="N62" s="643"/>
      <c r="O62" s="643"/>
      <c r="P62" s="654"/>
    </row>
    <row r="63" spans="1:16">
      <c r="A63" s="479"/>
      <c r="B63" s="457">
        <v>21</v>
      </c>
      <c r="C63" s="442" t="s">
        <v>170</v>
      </c>
      <c r="D63" s="257" t="s">
        <v>34</v>
      </c>
      <c r="E63" s="445"/>
      <c r="F63" s="303"/>
      <c r="G63" s="303"/>
      <c r="H63" s="454">
        <v>1</v>
      </c>
      <c r="I63" s="444"/>
      <c r="J63" s="444"/>
      <c r="K63" s="444"/>
      <c r="L63" s="444"/>
      <c r="M63" s="444"/>
      <c r="N63" s="444"/>
      <c r="O63" s="444"/>
      <c r="P63" s="458">
        <f t="shared" si="0"/>
        <v>1</v>
      </c>
    </row>
    <row r="64" spans="1:16" ht="28.5">
      <c r="A64" s="479"/>
      <c r="B64" s="457">
        <v>22</v>
      </c>
      <c r="C64" s="442" t="s">
        <v>171</v>
      </c>
      <c r="D64" s="257" t="s">
        <v>34</v>
      </c>
      <c r="E64" s="445"/>
      <c r="F64" s="303"/>
      <c r="G64" s="303"/>
      <c r="H64" s="454">
        <v>1</v>
      </c>
      <c r="I64" s="444"/>
      <c r="J64" s="444"/>
      <c r="K64" s="444"/>
      <c r="L64" s="444"/>
      <c r="M64" s="444"/>
      <c r="N64" s="444"/>
      <c r="O64" s="444"/>
      <c r="P64" s="458">
        <f t="shared" si="0"/>
        <v>1</v>
      </c>
    </row>
    <row r="65" spans="1:16">
      <c r="A65" s="479"/>
      <c r="B65" s="457">
        <v>23</v>
      </c>
      <c r="C65" s="442" t="s">
        <v>172</v>
      </c>
      <c r="D65" s="257" t="s">
        <v>34</v>
      </c>
      <c r="E65" s="445"/>
      <c r="F65" s="303"/>
      <c r="G65" s="303"/>
      <c r="H65" s="454">
        <v>1</v>
      </c>
      <c r="I65" s="444"/>
      <c r="J65" s="444"/>
      <c r="K65" s="444"/>
      <c r="L65" s="444"/>
      <c r="M65" s="444"/>
      <c r="N65" s="444"/>
      <c r="O65" s="444"/>
      <c r="P65" s="458">
        <f t="shared" si="0"/>
        <v>1</v>
      </c>
    </row>
    <row r="66" spans="1:16">
      <c r="A66" s="479"/>
      <c r="B66" s="457">
        <v>24</v>
      </c>
      <c r="C66" s="442" t="s">
        <v>173</v>
      </c>
      <c r="D66" s="257" t="s">
        <v>34</v>
      </c>
      <c r="E66" s="445"/>
      <c r="F66" s="303"/>
      <c r="G66" s="303"/>
      <c r="H66" s="454">
        <v>1</v>
      </c>
      <c r="I66" s="444"/>
      <c r="J66" s="444"/>
      <c r="K66" s="444"/>
      <c r="L66" s="444"/>
      <c r="M66" s="444"/>
      <c r="N66" s="444"/>
      <c r="O66" s="444"/>
      <c r="P66" s="458">
        <f t="shared" si="0"/>
        <v>1</v>
      </c>
    </row>
    <row r="67" spans="1:16">
      <c r="A67" s="479"/>
      <c r="B67" s="459" t="s">
        <v>298</v>
      </c>
      <c r="C67" s="442"/>
      <c r="D67" s="257" t="s">
        <v>257</v>
      </c>
      <c r="E67" s="445"/>
      <c r="F67" s="303"/>
      <c r="G67" s="303"/>
      <c r="H67" s="454"/>
      <c r="I67" s="444"/>
      <c r="J67" s="444"/>
      <c r="K67" s="444"/>
      <c r="L67" s="444"/>
      <c r="M67" s="444"/>
      <c r="N67" s="444"/>
      <c r="O67" s="444"/>
      <c r="P67" s="458"/>
    </row>
    <row r="68" spans="1:16">
      <c r="A68" s="479"/>
      <c r="B68" s="457"/>
      <c r="C68" s="442"/>
      <c r="D68" s="257"/>
      <c r="E68" s="445"/>
      <c r="F68" s="303"/>
      <c r="G68" s="303"/>
      <c r="H68" s="454"/>
      <c r="I68" s="444"/>
      <c r="J68" s="444"/>
      <c r="K68" s="444"/>
      <c r="L68" s="444"/>
      <c r="M68" s="444"/>
      <c r="N68" s="444"/>
      <c r="O68" s="444"/>
      <c r="P68" s="458"/>
    </row>
    <row r="69" spans="1:16">
      <c r="A69" s="479"/>
      <c r="B69" s="457"/>
      <c r="C69" s="442"/>
      <c r="D69" s="257"/>
      <c r="E69" s="445"/>
      <c r="F69" s="303"/>
      <c r="G69" s="303"/>
      <c r="H69" s="454"/>
      <c r="I69" s="444"/>
      <c r="J69" s="444"/>
      <c r="K69" s="444"/>
      <c r="L69" s="444"/>
      <c r="M69" s="444"/>
      <c r="N69" s="444"/>
      <c r="O69" s="444"/>
      <c r="P69" s="458"/>
    </row>
    <row r="70" spans="1:16">
      <c r="A70" s="479"/>
      <c r="B70" s="457"/>
      <c r="C70" s="442"/>
      <c r="D70" s="257"/>
      <c r="E70" s="445"/>
      <c r="F70" s="303"/>
      <c r="G70" s="303"/>
      <c r="H70" s="444"/>
      <c r="I70" s="444"/>
      <c r="J70" s="444"/>
      <c r="K70" s="444"/>
      <c r="L70" s="444"/>
      <c r="M70" s="444"/>
      <c r="N70" s="444"/>
      <c r="O70" s="444"/>
      <c r="P70" s="458">
        <f t="shared" si="0"/>
        <v>0</v>
      </c>
    </row>
    <row r="71" spans="1:16" ht="28.5" customHeight="1">
      <c r="A71" s="479"/>
      <c r="B71" s="653" t="s">
        <v>174</v>
      </c>
      <c r="C71" s="643"/>
      <c r="D71" s="643"/>
      <c r="E71" s="643"/>
      <c r="F71" s="643"/>
      <c r="G71" s="643"/>
      <c r="H71" s="643"/>
      <c r="I71" s="643"/>
      <c r="J71" s="643"/>
      <c r="K71" s="643"/>
      <c r="L71" s="643"/>
      <c r="M71" s="643"/>
      <c r="N71" s="643"/>
      <c r="O71" s="643"/>
      <c r="P71" s="654"/>
    </row>
    <row r="72" spans="1:16">
      <c r="A72" s="479"/>
      <c r="B72" s="457">
        <v>25</v>
      </c>
      <c r="C72" s="442" t="s">
        <v>175</v>
      </c>
      <c r="D72" s="257" t="s">
        <v>34</v>
      </c>
      <c r="E72" s="445"/>
      <c r="F72" s="303"/>
      <c r="G72" s="303"/>
      <c r="H72" s="444"/>
      <c r="I72" s="454">
        <v>1</v>
      </c>
      <c r="J72" s="444"/>
      <c r="K72" s="444"/>
      <c r="L72" s="444"/>
      <c r="M72" s="444"/>
      <c r="N72" s="444"/>
      <c r="O72" s="444"/>
      <c r="P72" s="458">
        <f t="shared" si="0"/>
        <v>1</v>
      </c>
    </row>
    <row r="73" spans="1:16">
      <c r="A73" s="479"/>
      <c r="B73" s="457">
        <v>26</v>
      </c>
      <c r="C73" s="442" t="s">
        <v>176</v>
      </c>
      <c r="D73" s="257" t="s">
        <v>34</v>
      </c>
      <c r="E73" s="445"/>
      <c r="F73" s="303"/>
      <c r="G73" s="303"/>
      <c r="H73" s="444"/>
      <c r="I73" s="454">
        <v>1</v>
      </c>
      <c r="J73" s="444"/>
      <c r="K73" s="444"/>
      <c r="L73" s="444"/>
      <c r="M73" s="444"/>
      <c r="N73" s="444"/>
      <c r="O73" s="444"/>
      <c r="P73" s="458">
        <f t="shared" si="0"/>
        <v>1</v>
      </c>
    </row>
    <row r="74" spans="1:16" ht="28.5">
      <c r="A74" s="479"/>
      <c r="B74" s="457">
        <v>27</v>
      </c>
      <c r="C74" s="442" t="s">
        <v>177</v>
      </c>
      <c r="D74" s="257" t="s">
        <v>34</v>
      </c>
      <c r="E74" s="445"/>
      <c r="F74" s="303"/>
      <c r="G74" s="303"/>
      <c r="H74" s="444"/>
      <c r="I74" s="454">
        <v>0.8</v>
      </c>
      <c r="J74" s="454">
        <v>0.2</v>
      </c>
      <c r="K74" s="444"/>
      <c r="L74" s="444"/>
      <c r="M74" s="444"/>
      <c r="N74" s="444"/>
      <c r="O74" s="444"/>
      <c r="P74" s="458">
        <f t="shared" si="0"/>
        <v>1</v>
      </c>
    </row>
    <row r="75" spans="1:16" ht="28.5">
      <c r="A75" s="479"/>
      <c r="B75" s="457">
        <v>28</v>
      </c>
      <c r="C75" s="442" t="s">
        <v>178</v>
      </c>
      <c r="D75" s="257" t="s">
        <v>34</v>
      </c>
      <c r="E75" s="445"/>
      <c r="F75" s="303"/>
      <c r="G75" s="303"/>
      <c r="H75" s="444"/>
      <c r="I75" s="444"/>
      <c r="J75" s="444"/>
      <c r="K75" s="444"/>
      <c r="L75" s="444"/>
      <c r="M75" s="444"/>
      <c r="N75" s="444"/>
      <c r="O75" s="444"/>
      <c r="P75" s="458">
        <f t="shared" si="0"/>
        <v>0</v>
      </c>
    </row>
    <row r="76" spans="1:16" ht="28.5">
      <c r="A76" s="479"/>
      <c r="B76" s="457">
        <v>29</v>
      </c>
      <c r="C76" s="442" t="s">
        <v>179</v>
      </c>
      <c r="D76" s="257" t="s">
        <v>34</v>
      </c>
      <c r="E76" s="445"/>
      <c r="F76" s="303"/>
      <c r="G76" s="303"/>
      <c r="H76" s="444"/>
      <c r="I76" s="444"/>
      <c r="J76" s="444"/>
      <c r="K76" s="444"/>
      <c r="L76" s="444"/>
      <c r="M76" s="444"/>
      <c r="N76" s="444"/>
      <c r="O76" s="444"/>
      <c r="P76" s="458">
        <f t="shared" si="0"/>
        <v>0</v>
      </c>
    </row>
    <row r="77" spans="1:16" ht="28.5">
      <c r="A77" s="479"/>
      <c r="B77" s="457">
        <v>30</v>
      </c>
      <c r="C77" s="442" t="s">
        <v>180</v>
      </c>
      <c r="D77" s="257" t="s">
        <v>34</v>
      </c>
      <c r="E77" s="445"/>
      <c r="F77" s="303"/>
      <c r="G77" s="303"/>
      <c r="H77" s="444"/>
      <c r="I77" s="444"/>
      <c r="J77" s="444"/>
      <c r="K77" s="444"/>
      <c r="L77" s="444"/>
      <c r="M77" s="444"/>
      <c r="N77" s="444"/>
      <c r="O77" s="444"/>
      <c r="P77" s="458">
        <f t="shared" si="0"/>
        <v>0</v>
      </c>
    </row>
    <row r="78" spans="1:16" ht="28.5">
      <c r="A78" s="479"/>
      <c r="B78" s="457">
        <v>31</v>
      </c>
      <c r="C78" s="442" t="s">
        <v>181</v>
      </c>
      <c r="D78" s="257" t="s">
        <v>34</v>
      </c>
      <c r="E78" s="445"/>
      <c r="F78" s="303"/>
      <c r="G78" s="303"/>
      <c r="H78" s="444"/>
      <c r="I78" s="444"/>
      <c r="J78" s="444"/>
      <c r="K78" s="444"/>
      <c r="L78" s="444"/>
      <c r="M78" s="444"/>
      <c r="N78" s="444"/>
      <c r="O78" s="444"/>
      <c r="P78" s="458">
        <f t="shared" si="0"/>
        <v>0</v>
      </c>
    </row>
    <row r="79" spans="1:16">
      <c r="A79" s="479"/>
      <c r="B79" s="457">
        <v>32</v>
      </c>
      <c r="C79" s="442" t="s">
        <v>182</v>
      </c>
      <c r="D79" s="257" t="s">
        <v>34</v>
      </c>
      <c r="E79" s="445"/>
      <c r="F79" s="303"/>
      <c r="G79" s="303"/>
      <c r="H79" s="444"/>
      <c r="I79" s="444"/>
      <c r="J79" s="444"/>
      <c r="K79" s="444"/>
      <c r="L79" s="444"/>
      <c r="M79" s="444"/>
      <c r="N79" s="444"/>
      <c r="O79" s="444"/>
      <c r="P79" s="458">
        <f t="shared" si="0"/>
        <v>0</v>
      </c>
    </row>
    <row r="80" spans="1:16">
      <c r="A80" s="479"/>
      <c r="B80" s="459" t="s">
        <v>298</v>
      </c>
      <c r="C80" s="442"/>
      <c r="D80" s="257" t="s">
        <v>257</v>
      </c>
      <c r="E80" s="445"/>
      <c r="F80" s="303"/>
      <c r="G80" s="303"/>
      <c r="H80" s="444"/>
      <c r="I80" s="444"/>
      <c r="J80" s="444"/>
      <c r="K80" s="444"/>
      <c r="L80" s="444"/>
      <c r="M80" s="444"/>
      <c r="N80" s="444"/>
      <c r="O80" s="444"/>
      <c r="P80" s="458"/>
    </row>
    <row r="81" spans="1:16">
      <c r="A81" s="479"/>
      <c r="B81" s="457"/>
      <c r="C81" s="442"/>
      <c r="D81" s="257"/>
      <c r="E81" s="445"/>
      <c r="F81" s="303"/>
      <c r="G81" s="303"/>
      <c r="H81" s="444"/>
      <c r="I81" s="444"/>
      <c r="J81" s="444"/>
      <c r="K81" s="444"/>
      <c r="L81" s="444"/>
      <c r="M81" s="444"/>
      <c r="N81" s="444"/>
      <c r="O81" s="444"/>
      <c r="P81" s="458"/>
    </row>
    <row r="82" spans="1:16">
      <c r="A82" s="479"/>
      <c r="B82" s="457"/>
      <c r="C82" s="442"/>
      <c r="D82" s="257"/>
      <c r="E82" s="445"/>
      <c r="F82" s="303"/>
      <c r="G82" s="303"/>
      <c r="H82" s="444"/>
      <c r="I82" s="444"/>
      <c r="J82" s="444"/>
      <c r="K82" s="444"/>
      <c r="L82" s="444"/>
      <c r="M82" s="444"/>
      <c r="N82" s="444"/>
      <c r="O82" s="444"/>
      <c r="P82" s="458"/>
    </row>
    <row r="83" spans="1:16">
      <c r="A83" s="479"/>
      <c r="B83" s="457"/>
      <c r="C83" s="442"/>
      <c r="D83" s="257"/>
      <c r="E83" s="445"/>
      <c r="F83" s="303"/>
      <c r="G83" s="303"/>
      <c r="H83" s="444"/>
      <c r="I83" s="444"/>
      <c r="J83" s="444"/>
      <c r="K83" s="444"/>
      <c r="L83" s="444"/>
      <c r="M83" s="444"/>
      <c r="N83" s="444"/>
      <c r="O83" s="444"/>
      <c r="P83" s="458">
        <f t="shared" ref="P83:P106" si="1">SUM(H83:O83)</f>
        <v>0</v>
      </c>
    </row>
    <row r="84" spans="1:16" ht="25.5" customHeight="1">
      <c r="A84" s="479"/>
      <c r="B84" s="653" t="s">
        <v>183</v>
      </c>
      <c r="C84" s="643"/>
      <c r="D84" s="643"/>
      <c r="E84" s="643"/>
      <c r="F84" s="643"/>
      <c r="G84" s="643"/>
      <c r="H84" s="643"/>
      <c r="I84" s="643"/>
      <c r="J84" s="643"/>
      <c r="K84" s="643"/>
      <c r="L84" s="643"/>
      <c r="M84" s="643"/>
      <c r="N84" s="643"/>
      <c r="O84" s="643"/>
      <c r="P84" s="654"/>
    </row>
    <row r="85" spans="1:16">
      <c r="A85" s="479"/>
      <c r="B85" s="457">
        <v>33</v>
      </c>
      <c r="C85" s="442" t="s">
        <v>184</v>
      </c>
      <c r="D85" s="257" t="s">
        <v>34</v>
      </c>
      <c r="E85" s="445"/>
      <c r="F85" s="303"/>
      <c r="G85" s="303"/>
      <c r="H85" s="450"/>
      <c r="I85" s="450"/>
      <c r="J85" s="450"/>
      <c r="K85" s="450"/>
      <c r="L85" s="450"/>
      <c r="M85" s="450"/>
      <c r="N85" s="450"/>
      <c r="O85" s="450"/>
      <c r="P85" s="458">
        <f t="shared" si="1"/>
        <v>0</v>
      </c>
    </row>
    <row r="86" spans="1:16">
      <c r="A86" s="479"/>
      <c r="B86" s="457">
        <v>34</v>
      </c>
      <c r="C86" s="442" t="s">
        <v>185</v>
      </c>
      <c r="D86" s="257" t="s">
        <v>34</v>
      </c>
      <c r="E86" s="445"/>
      <c r="F86" s="303"/>
      <c r="G86" s="303"/>
      <c r="H86" s="450"/>
      <c r="I86" s="450"/>
      <c r="J86" s="450"/>
      <c r="K86" s="450"/>
      <c r="L86" s="450"/>
      <c r="M86" s="450"/>
      <c r="N86" s="450"/>
      <c r="O86" s="450"/>
      <c r="P86" s="458">
        <f t="shared" si="1"/>
        <v>0</v>
      </c>
    </row>
    <row r="87" spans="1:16">
      <c r="A87" s="479"/>
      <c r="B87" s="457">
        <v>35</v>
      </c>
      <c r="C87" s="442" t="s">
        <v>186</v>
      </c>
      <c r="D87" s="257" t="s">
        <v>34</v>
      </c>
      <c r="E87" s="445"/>
      <c r="F87" s="303"/>
      <c r="G87" s="303"/>
      <c r="H87" s="450"/>
      <c r="I87" s="450"/>
      <c r="J87" s="450"/>
      <c r="K87" s="450"/>
      <c r="L87" s="450"/>
      <c r="M87" s="450"/>
      <c r="N87" s="450"/>
      <c r="O87" s="450"/>
      <c r="P87" s="458">
        <f t="shared" si="1"/>
        <v>0</v>
      </c>
    </row>
    <row r="88" spans="1:16">
      <c r="A88" s="479"/>
      <c r="B88" s="459" t="s">
        <v>298</v>
      </c>
      <c r="C88" s="442"/>
      <c r="D88" s="257" t="s">
        <v>257</v>
      </c>
      <c r="E88" s="445"/>
      <c r="F88" s="303"/>
      <c r="G88" s="303"/>
      <c r="H88" s="450"/>
      <c r="I88" s="450"/>
      <c r="J88" s="450"/>
      <c r="K88" s="450"/>
      <c r="L88" s="450"/>
      <c r="M88" s="450"/>
      <c r="N88" s="450"/>
      <c r="O88" s="450"/>
      <c r="P88" s="458"/>
    </row>
    <row r="89" spans="1:16">
      <c r="A89" s="479"/>
      <c r="B89" s="457"/>
      <c r="C89" s="442"/>
      <c r="D89" s="257"/>
      <c r="E89" s="445"/>
      <c r="F89" s="303"/>
      <c r="G89" s="303"/>
      <c r="H89" s="450"/>
      <c r="I89" s="450"/>
      <c r="J89" s="450"/>
      <c r="K89" s="450"/>
      <c r="L89" s="450"/>
      <c r="M89" s="450"/>
      <c r="N89" s="450"/>
      <c r="O89" s="450"/>
      <c r="P89" s="458"/>
    </row>
    <row r="90" spans="1:16">
      <c r="A90" s="479"/>
      <c r="B90" s="457"/>
      <c r="C90" s="442"/>
      <c r="D90" s="257"/>
      <c r="E90" s="445"/>
      <c r="F90" s="303"/>
      <c r="G90" s="303"/>
      <c r="H90" s="450"/>
      <c r="I90" s="450"/>
      <c r="J90" s="450"/>
      <c r="K90" s="450"/>
      <c r="L90" s="450"/>
      <c r="M90" s="450"/>
      <c r="N90" s="450"/>
      <c r="O90" s="450"/>
      <c r="P90" s="458"/>
    </row>
    <row r="91" spans="1:16">
      <c r="A91" s="479"/>
      <c r="B91" s="457"/>
      <c r="C91" s="442"/>
      <c r="D91" s="257"/>
      <c r="E91" s="445"/>
      <c r="F91" s="303"/>
      <c r="G91" s="303"/>
      <c r="H91" s="450"/>
      <c r="I91" s="450"/>
      <c r="J91" s="450"/>
      <c r="K91" s="450"/>
      <c r="L91" s="450"/>
      <c r="M91" s="450"/>
      <c r="N91" s="450"/>
      <c r="O91" s="450"/>
      <c r="P91" s="458">
        <f t="shared" si="1"/>
        <v>0</v>
      </c>
    </row>
    <row r="92" spans="1:16" ht="24" customHeight="1">
      <c r="A92" s="479"/>
      <c r="B92" s="653" t="s">
        <v>187</v>
      </c>
      <c r="C92" s="643"/>
      <c r="D92" s="643"/>
      <c r="E92" s="643"/>
      <c r="F92" s="643"/>
      <c r="G92" s="643"/>
      <c r="H92" s="643"/>
      <c r="I92" s="643"/>
      <c r="J92" s="643"/>
      <c r="K92" s="643"/>
      <c r="L92" s="643"/>
      <c r="M92" s="643"/>
      <c r="N92" s="643"/>
      <c r="O92" s="643"/>
      <c r="P92" s="654"/>
    </row>
    <row r="93" spans="1:16" ht="42.75">
      <c r="A93" s="479"/>
      <c r="B93" s="457">
        <v>36</v>
      </c>
      <c r="C93" s="442" t="s">
        <v>188</v>
      </c>
      <c r="D93" s="257" t="s">
        <v>34</v>
      </c>
      <c r="E93" s="445"/>
      <c r="F93" s="303"/>
      <c r="G93" s="303"/>
      <c r="H93" s="450"/>
      <c r="I93" s="450"/>
      <c r="J93" s="450"/>
      <c r="K93" s="450"/>
      <c r="L93" s="450"/>
      <c r="M93" s="450"/>
      <c r="N93" s="450"/>
      <c r="O93" s="450"/>
      <c r="P93" s="458">
        <f t="shared" si="1"/>
        <v>0</v>
      </c>
    </row>
    <row r="94" spans="1:16" ht="28.5">
      <c r="A94" s="479"/>
      <c r="B94" s="457">
        <v>37</v>
      </c>
      <c r="C94" s="442" t="s">
        <v>189</v>
      </c>
      <c r="D94" s="257" t="s">
        <v>34</v>
      </c>
      <c r="E94" s="445"/>
      <c r="F94" s="303"/>
      <c r="G94" s="303"/>
      <c r="H94" s="450"/>
      <c r="I94" s="450"/>
      <c r="J94" s="450"/>
      <c r="K94" s="450"/>
      <c r="L94" s="450"/>
      <c r="M94" s="450"/>
      <c r="N94" s="450"/>
      <c r="O94" s="450"/>
      <c r="P94" s="458">
        <f t="shared" si="1"/>
        <v>0</v>
      </c>
    </row>
    <row r="95" spans="1:16">
      <c r="A95" s="479"/>
      <c r="B95" s="457">
        <v>38</v>
      </c>
      <c r="C95" s="442" t="s">
        <v>190</v>
      </c>
      <c r="D95" s="257" t="s">
        <v>34</v>
      </c>
      <c r="E95" s="445"/>
      <c r="F95" s="303"/>
      <c r="G95" s="303"/>
      <c r="H95" s="450"/>
      <c r="I95" s="450"/>
      <c r="J95" s="450"/>
      <c r="K95" s="450"/>
      <c r="L95" s="450"/>
      <c r="M95" s="450"/>
      <c r="N95" s="450"/>
      <c r="O95" s="450"/>
      <c r="P95" s="458">
        <f t="shared" si="1"/>
        <v>0</v>
      </c>
    </row>
    <row r="96" spans="1:16" ht="28.5">
      <c r="A96" s="479"/>
      <c r="B96" s="457">
        <v>39</v>
      </c>
      <c r="C96" s="442" t="s">
        <v>191</v>
      </c>
      <c r="D96" s="257" t="s">
        <v>34</v>
      </c>
      <c r="E96" s="445"/>
      <c r="F96" s="303"/>
      <c r="G96" s="303"/>
      <c r="H96" s="450"/>
      <c r="I96" s="450"/>
      <c r="J96" s="450"/>
      <c r="K96" s="450"/>
      <c r="L96" s="450"/>
      <c r="M96" s="450"/>
      <c r="N96" s="450"/>
      <c r="O96" s="450"/>
      <c r="P96" s="458">
        <f t="shared" si="1"/>
        <v>0</v>
      </c>
    </row>
    <row r="97" spans="1:16" ht="28.5">
      <c r="A97" s="479"/>
      <c r="B97" s="457">
        <v>40</v>
      </c>
      <c r="C97" s="442" t="s">
        <v>192</v>
      </c>
      <c r="D97" s="257" t="s">
        <v>34</v>
      </c>
      <c r="E97" s="445"/>
      <c r="F97" s="303"/>
      <c r="G97" s="303"/>
      <c r="H97" s="450"/>
      <c r="I97" s="450"/>
      <c r="J97" s="450"/>
      <c r="K97" s="450"/>
      <c r="L97" s="450"/>
      <c r="M97" s="450"/>
      <c r="N97" s="450"/>
      <c r="O97" s="450"/>
      <c r="P97" s="458">
        <f t="shared" si="1"/>
        <v>0</v>
      </c>
    </row>
    <row r="98" spans="1:16" ht="28.5">
      <c r="A98" s="479"/>
      <c r="B98" s="457">
        <v>41</v>
      </c>
      <c r="C98" s="442" t="s">
        <v>193</v>
      </c>
      <c r="D98" s="257" t="s">
        <v>34</v>
      </c>
      <c r="E98" s="445"/>
      <c r="F98" s="303"/>
      <c r="G98" s="303"/>
      <c r="H98" s="450"/>
      <c r="I98" s="450"/>
      <c r="J98" s="450"/>
      <c r="K98" s="450"/>
      <c r="L98" s="450"/>
      <c r="M98" s="450"/>
      <c r="N98" s="450"/>
      <c r="O98" s="450"/>
      <c r="P98" s="458">
        <f t="shared" si="1"/>
        <v>0</v>
      </c>
    </row>
    <row r="99" spans="1:16" ht="28.5">
      <c r="A99" s="479"/>
      <c r="B99" s="457">
        <v>42</v>
      </c>
      <c r="C99" s="442" t="s">
        <v>194</v>
      </c>
      <c r="D99" s="257" t="s">
        <v>34</v>
      </c>
      <c r="E99" s="445"/>
      <c r="F99" s="303"/>
      <c r="G99" s="303"/>
      <c r="H99" s="450"/>
      <c r="I99" s="450"/>
      <c r="J99" s="450"/>
      <c r="K99" s="450"/>
      <c r="L99" s="450"/>
      <c r="M99" s="450"/>
      <c r="N99" s="450"/>
      <c r="O99" s="450"/>
      <c r="P99" s="458">
        <f t="shared" si="1"/>
        <v>0</v>
      </c>
    </row>
    <row r="100" spans="1:16">
      <c r="A100" s="479"/>
      <c r="B100" s="457">
        <v>43</v>
      </c>
      <c r="C100" s="442" t="s">
        <v>195</v>
      </c>
      <c r="D100" s="257" t="s">
        <v>34</v>
      </c>
      <c r="E100" s="445"/>
      <c r="F100" s="303"/>
      <c r="G100" s="303"/>
      <c r="H100" s="450"/>
      <c r="I100" s="450"/>
      <c r="J100" s="450"/>
      <c r="K100" s="450"/>
      <c r="L100" s="450"/>
      <c r="M100" s="450"/>
      <c r="N100" s="450"/>
      <c r="O100" s="450"/>
      <c r="P100" s="458">
        <f t="shared" si="1"/>
        <v>0</v>
      </c>
    </row>
    <row r="101" spans="1:16" ht="42.75">
      <c r="A101" s="479"/>
      <c r="B101" s="457">
        <v>44</v>
      </c>
      <c r="C101" s="442" t="s">
        <v>196</v>
      </c>
      <c r="D101" s="257" t="s">
        <v>34</v>
      </c>
      <c r="E101" s="445"/>
      <c r="F101" s="303"/>
      <c r="G101" s="303"/>
      <c r="H101" s="450"/>
      <c r="I101" s="450"/>
      <c r="J101" s="450"/>
      <c r="K101" s="450"/>
      <c r="L101" s="450"/>
      <c r="M101" s="450"/>
      <c r="N101" s="450"/>
      <c r="O101" s="450"/>
      <c r="P101" s="458">
        <f t="shared" si="1"/>
        <v>0</v>
      </c>
    </row>
    <row r="102" spans="1:16" ht="28.5">
      <c r="A102" s="479"/>
      <c r="B102" s="457">
        <v>45</v>
      </c>
      <c r="C102" s="442" t="s">
        <v>197</v>
      </c>
      <c r="D102" s="257" t="s">
        <v>34</v>
      </c>
      <c r="E102" s="445"/>
      <c r="F102" s="303"/>
      <c r="G102" s="303"/>
      <c r="H102" s="450"/>
      <c r="I102" s="450"/>
      <c r="J102" s="450"/>
      <c r="K102" s="450"/>
      <c r="L102" s="450"/>
      <c r="M102" s="450"/>
      <c r="N102" s="450"/>
      <c r="O102" s="450"/>
      <c r="P102" s="458">
        <f t="shared" si="1"/>
        <v>0</v>
      </c>
    </row>
    <row r="103" spans="1:16" ht="28.5">
      <c r="A103" s="479"/>
      <c r="B103" s="457">
        <v>46</v>
      </c>
      <c r="C103" s="442" t="s">
        <v>198</v>
      </c>
      <c r="D103" s="257" t="s">
        <v>34</v>
      </c>
      <c r="E103" s="445"/>
      <c r="F103" s="303"/>
      <c r="G103" s="303"/>
      <c r="H103" s="450"/>
      <c r="I103" s="450"/>
      <c r="J103" s="450"/>
      <c r="K103" s="450"/>
      <c r="L103" s="450"/>
      <c r="M103" s="450"/>
      <c r="N103" s="450"/>
      <c r="O103" s="450"/>
      <c r="P103" s="458">
        <f t="shared" si="1"/>
        <v>0</v>
      </c>
    </row>
    <row r="104" spans="1:16" ht="28.5">
      <c r="A104" s="479"/>
      <c r="B104" s="457">
        <v>47</v>
      </c>
      <c r="C104" s="442" t="s">
        <v>199</v>
      </c>
      <c r="D104" s="257" t="s">
        <v>34</v>
      </c>
      <c r="E104" s="445"/>
      <c r="F104" s="303"/>
      <c r="G104" s="303"/>
      <c r="H104" s="450"/>
      <c r="I104" s="450"/>
      <c r="J104" s="450"/>
      <c r="K104" s="450"/>
      <c r="L104" s="450"/>
      <c r="M104" s="450"/>
      <c r="N104" s="450"/>
      <c r="O104" s="450"/>
      <c r="P104" s="458">
        <f t="shared" si="1"/>
        <v>0</v>
      </c>
    </row>
    <row r="105" spans="1:16" ht="28.5">
      <c r="A105" s="479"/>
      <c r="B105" s="457">
        <v>48</v>
      </c>
      <c r="C105" s="442" t="s">
        <v>200</v>
      </c>
      <c r="D105" s="257" t="s">
        <v>34</v>
      </c>
      <c r="E105" s="445"/>
      <c r="F105" s="303"/>
      <c r="G105" s="303"/>
      <c r="H105" s="450"/>
      <c r="I105" s="450"/>
      <c r="J105" s="450"/>
      <c r="K105" s="450"/>
      <c r="L105" s="450"/>
      <c r="M105" s="450"/>
      <c r="N105" s="450"/>
      <c r="O105" s="450"/>
      <c r="P105" s="458">
        <f t="shared" si="1"/>
        <v>0</v>
      </c>
    </row>
    <row r="106" spans="1:16" ht="28.5">
      <c r="A106" s="479"/>
      <c r="B106" s="457">
        <v>49</v>
      </c>
      <c r="C106" s="442" t="s">
        <v>201</v>
      </c>
      <c r="D106" s="257" t="s">
        <v>34</v>
      </c>
      <c r="E106" s="445"/>
      <c r="F106" s="303"/>
      <c r="G106" s="303"/>
      <c r="H106" s="450"/>
      <c r="I106" s="450"/>
      <c r="J106" s="450"/>
      <c r="K106" s="450"/>
      <c r="L106" s="450"/>
      <c r="M106" s="450"/>
      <c r="N106" s="450"/>
      <c r="O106" s="450"/>
      <c r="P106" s="458">
        <f t="shared" si="1"/>
        <v>0</v>
      </c>
    </row>
    <row r="107" spans="1:16">
      <c r="A107" s="479"/>
      <c r="B107" s="459" t="s">
        <v>298</v>
      </c>
      <c r="C107" s="442"/>
      <c r="D107" s="257" t="s">
        <v>257</v>
      </c>
      <c r="E107" s="445"/>
      <c r="F107" s="303"/>
      <c r="G107" s="303"/>
      <c r="H107" s="450"/>
      <c r="I107" s="450"/>
      <c r="J107" s="450"/>
      <c r="K107" s="450"/>
      <c r="L107" s="450"/>
      <c r="M107" s="450"/>
      <c r="N107" s="450"/>
      <c r="O107" s="450"/>
      <c r="P107" s="458"/>
    </row>
    <row r="108" spans="1:16">
      <c r="A108" s="479"/>
      <c r="B108" s="457"/>
      <c r="C108" s="442"/>
      <c r="D108" s="257"/>
      <c r="E108" s="445"/>
      <c r="F108" s="303"/>
      <c r="G108" s="303"/>
      <c r="H108" s="450"/>
      <c r="I108" s="450"/>
      <c r="J108" s="450"/>
      <c r="K108" s="450"/>
      <c r="L108" s="450"/>
      <c r="M108" s="450"/>
      <c r="N108" s="450"/>
      <c r="O108" s="450"/>
      <c r="P108" s="458"/>
    </row>
    <row r="109" spans="1:16">
      <c r="A109" s="479"/>
      <c r="B109" s="457"/>
      <c r="C109" s="442"/>
      <c r="D109" s="257"/>
      <c r="E109" s="445"/>
      <c r="F109" s="303"/>
      <c r="G109" s="303"/>
      <c r="H109" s="450"/>
      <c r="I109" s="450"/>
      <c r="J109" s="450"/>
      <c r="K109" s="450"/>
      <c r="L109" s="450"/>
      <c r="M109" s="450"/>
      <c r="N109" s="450"/>
      <c r="O109" s="450"/>
      <c r="P109" s="458"/>
    </row>
    <row r="110" spans="1:16">
      <c r="A110" s="479"/>
      <c r="B110" s="457"/>
      <c r="C110" s="442"/>
      <c r="D110" s="257"/>
      <c r="E110" s="445"/>
      <c r="F110" s="303"/>
      <c r="G110" s="303"/>
      <c r="H110" s="450"/>
      <c r="I110" s="450"/>
      <c r="J110" s="450"/>
      <c r="K110" s="450"/>
      <c r="L110" s="450"/>
      <c r="M110" s="450"/>
      <c r="N110" s="450"/>
      <c r="O110" s="450"/>
      <c r="P110" s="458"/>
    </row>
    <row r="111" spans="1:16">
      <c r="B111" s="378"/>
      <c r="C111" s="644" t="s">
        <v>224</v>
      </c>
      <c r="D111" s="644"/>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c r="B112" s="279"/>
      <c r="C112" s="630" t="s">
        <v>264</v>
      </c>
      <c r="D112" s="630"/>
      <c r="E112" s="273"/>
      <c r="F112" s="271"/>
      <c r="G112" s="271"/>
      <c r="H112" s="273"/>
      <c r="I112" s="273"/>
      <c r="J112" s="274">
        <f>SUM(E28*G28*J28,E29*G29*J29,E30*G30*J30,E31*G31,J31*E32*G32*J32,E38*G38*J38,E39*G39*J39,E40*G40*J40)</f>
        <v>0</v>
      </c>
      <c r="K112" s="274">
        <f>SUM(E28*G28*K28,E29*G29*K29,E30*G30*K30,E31*G31*K31,E32*G32*K32,E38*G38*K38,E39*G39*K39,E40*G40*K40)</f>
        <v>0</v>
      </c>
      <c r="L112" s="274"/>
      <c r="M112" s="274"/>
      <c r="N112" s="273"/>
      <c r="O112" s="273"/>
      <c r="P112" s="280">
        <f>SUM(H112:O112)</f>
        <v>0</v>
      </c>
    </row>
    <row r="113" spans="2:16">
      <c r="B113" s="279"/>
      <c r="C113" s="630" t="s">
        <v>265</v>
      </c>
      <c r="D113" s="630"/>
      <c r="E113" s="273"/>
      <c r="F113" s="271"/>
      <c r="G113" s="271"/>
      <c r="H113" s="273"/>
      <c r="I113" s="273"/>
      <c r="J113" s="274">
        <f>J112-(E32*G32*J32)</f>
        <v>0</v>
      </c>
      <c r="K113" s="273">
        <f>K112-(E32*G32*K32)</f>
        <v>0</v>
      </c>
      <c r="L113" s="273"/>
      <c r="M113" s="273"/>
      <c r="N113" s="273"/>
      <c r="O113" s="273"/>
      <c r="P113" s="280"/>
    </row>
    <row r="114" spans="2:16">
      <c r="B114" s="281"/>
      <c r="C114" s="645"/>
      <c r="D114" s="645"/>
      <c r="E114" s="266"/>
      <c r="F114" s="264"/>
      <c r="G114" s="264"/>
      <c r="H114" s="266"/>
      <c r="I114" s="266"/>
      <c r="J114" s="266"/>
      <c r="K114" s="266"/>
      <c r="L114" s="266"/>
      <c r="M114" s="266"/>
      <c r="N114" s="266"/>
      <c r="O114" s="266"/>
      <c r="P114" s="282"/>
    </row>
    <row r="115" spans="2:16">
      <c r="B115" s="281"/>
      <c r="C115" s="265"/>
      <c r="D115" s="266"/>
      <c r="E115" s="266"/>
      <c r="F115" s="264"/>
      <c r="G115" s="264"/>
      <c r="H115" s="266"/>
      <c r="I115" s="266"/>
      <c r="J115" s="266"/>
      <c r="K115" s="266"/>
      <c r="L115" s="266"/>
      <c r="M115" s="266"/>
      <c r="N115" s="266"/>
      <c r="O115" s="266"/>
      <c r="P115" s="282"/>
    </row>
    <row r="116" spans="2:16">
      <c r="B116" s="406"/>
      <c r="C116" s="628" t="s">
        <v>332</v>
      </c>
      <c r="D116" s="628"/>
      <c r="E116" s="257"/>
      <c r="F116" s="268"/>
      <c r="G116" s="257"/>
      <c r="H116" s="269" t="e">
        <f>'3.  Distribution Rates'!#REF!</f>
        <v>#REF!</v>
      </c>
      <c r="I116" s="269" t="e">
        <f>'3.  Distribution Rates'!#REF!</f>
        <v>#REF!</v>
      </c>
      <c r="J116" s="269" t="e">
        <f>'3.  Distribution Rates'!#REF!</f>
        <v>#REF!</v>
      </c>
      <c r="K116" s="269" t="e">
        <f>'3.  Distribution Rates'!#REF!</f>
        <v>#REF!</v>
      </c>
      <c r="L116" s="269" t="e">
        <f>'3.  Distribution Rates'!#REF!</f>
        <v>#REF!</v>
      </c>
      <c r="M116" s="269" t="e">
        <f>'3.  Distribution Rates'!#REF!</f>
        <v>#REF!</v>
      </c>
      <c r="N116" s="269" t="e">
        <f>'3.  Distribution Rates'!#REF!</f>
        <v>#REF!</v>
      </c>
      <c r="O116" s="269"/>
      <c r="P116" s="407"/>
    </row>
    <row r="117" spans="2:16">
      <c r="B117" s="406"/>
      <c r="C117" s="628" t="s">
        <v>300</v>
      </c>
      <c r="D117" s="628"/>
      <c r="E117" s="266"/>
      <c r="F117" s="268"/>
      <c r="G117" s="268"/>
      <c r="H117" s="303"/>
      <c r="I117" s="303"/>
      <c r="J117" s="303"/>
      <c r="K117" s="303"/>
      <c r="L117" s="303"/>
      <c r="M117" s="303"/>
      <c r="N117" s="303"/>
      <c r="O117" s="257"/>
      <c r="P117" s="283">
        <f>SUM(H117:O117)</f>
        <v>0</v>
      </c>
    </row>
    <row r="118" spans="2:16">
      <c r="B118" s="406"/>
      <c r="C118" s="628" t="s">
        <v>301</v>
      </c>
      <c r="D118" s="628"/>
      <c r="E118" s="266"/>
      <c r="F118" s="268"/>
      <c r="G118" s="268"/>
      <c r="H118" s="303"/>
      <c r="I118" s="303"/>
      <c r="J118" s="303"/>
      <c r="K118" s="303"/>
      <c r="L118" s="303"/>
      <c r="M118" s="303"/>
      <c r="N118" s="303"/>
      <c r="O118" s="257"/>
      <c r="P118" s="283">
        <f>SUM(H118:O118)</f>
        <v>0</v>
      </c>
    </row>
    <row r="119" spans="2:16">
      <c r="B119" s="406"/>
      <c r="C119" s="628" t="s">
        <v>302</v>
      </c>
      <c r="D119" s="628"/>
      <c r="E119" s="266"/>
      <c r="F119" s="268"/>
      <c r="G119" s="268"/>
      <c r="H119" s="303"/>
      <c r="I119" s="303"/>
      <c r="J119" s="303"/>
      <c r="K119" s="303"/>
      <c r="L119" s="303"/>
      <c r="M119" s="303"/>
      <c r="N119" s="303"/>
      <c r="O119" s="257"/>
      <c r="P119" s="283">
        <f t="shared" ref="P119" si="2">SUM(H119:O119)</f>
        <v>0</v>
      </c>
    </row>
    <row r="120" spans="2:16">
      <c r="B120" s="406"/>
      <c r="C120" s="628" t="s">
        <v>303</v>
      </c>
      <c r="D120" s="628"/>
      <c r="E120" s="266"/>
      <c r="F120" s="268"/>
      <c r="G120" s="268"/>
      <c r="H120" s="303"/>
      <c r="I120" s="303"/>
      <c r="J120" s="303"/>
      <c r="K120" s="303"/>
      <c r="L120" s="303"/>
      <c r="M120" s="303"/>
      <c r="N120" s="303"/>
      <c r="O120" s="257"/>
      <c r="P120" s="283">
        <f>SUM(H120:O120)</f>
        <v>0</v>
      </c>
    </row>
    <row r="121" spans="2:16">
      <c r="B121" s="406"/>
      <c r="C121" s="628" t="s">
        <v>304</v>
      </c>
      <c r="D121" s="628"/>
      <c r="E121" s="266"/>
      <c r="F121" s="268"/>
      <c r="G121" s="268"/>
      <c r="H121" s="403" t="e">
        <f>'5.  2015 LRAM'!H129*H116</f>
        <v>#REF!</v>
      </c>
      <c r="I121" s="403" t="e">
        <f>'5.  2015 LRAM'!I129*I116</f>
        <v>#REF!</v>
      </c>
      <c r="J121" s="403" t="e">
        <f>'5.  2015 LRAM'!J129*J116</f>
        <v>#REF!</v>
      </c>
      <c r="K121" s="403" t="e">
        <f>'5.  2015 LRAM'!K129*K116</f>
        <v>#REF!</v>
      </c>
      <c r="L121" s="403" t="e">
        <f>'5.  2015 LRAM'!L129*L116</f>
        <v>#REF!</v>
      </c>
      <c r="M121" s="403" t="e">
        <f>'5.  2015 LRAM'!M129*M116</f>
        <v>#REF!</v>
      </c>
      <c r="N121" s="403" t="e">
        <f>'5.  2015 LRAM'!N129*N116</f>
        <v>#REF!</v>
      </c>
      <c r="O121" s="257"/>
      <c r="P121" s="283" t="e">
        <f t="shared" ref="P121:P122" si="3">SUM(H121:O121)</f>
        <v>#REF!</v>
      </c>
    </row>
    <row r="122" spans="2:16">
      <c r="B122" s="406"/>
      <c r="C122" s="628" t="s">
        <v>305</v>
      </c>
      <c r="D122" s="628"/>
      <c r="E122" s="266"/>
      <c r="F122" s="268"/>
      <c r="G122" s="268"/>
      <c r="H122" s="403" t="e">
        <f>'5-b. 2016 LRAM'!H127*H116</f>
        <v>#REF!</v>
      </c>
      <c r="I122" s="403" t="e">
        <f>'5-b. 2016 LRAM'!I127*I116</f>
        <v>#REF!</v>
      </c>
      <c r="J122" s="403" t="e">
        <f>'5-b. 2016 LRAM'!J127*J116</f>
        <v>#REF!</v>
      </c>
      <c r="K122" s="403" t="e">
        <f>'5-b. 2016 LRAM'!K127*K116</f>
        <v>#REF!</v>
      </c>
      <c r="L122" s="403" t="e">
        <f>'5-b. 2016 LRAM'!L127*L116</f>
        <v>#REF!</v>
      </c>
      <c r="M122" s="403" t="e">
        <f>'5-b. 2016 LRAM'!M127*M116</f>
        <v>#REF!</v>
      </c>
      <c r="N122" s="403" t="e">
        <f>'5-b. 2016 LRAM'!N127*N116</f>
        <v>#REF!</v>
      </c>
      <c r="O122" s="257"/>
      <c r="P122" s="283" t="e">
        <f t="shared" si="3"/>
        <v>#REF!</v>
      </c>
    </row>
    <row r="123" spans="2:16">
      <c r="B123" s="406"/>
      <c r="C123" s="628" t="s">
        <v>306</v>
      </c>
      <c r="D123" s="628"/>
      <c r="E123" s="266"/>
      <c r="F123" s="268"/>
      <c r="G123" s="268"/>
      <c r="H123" s="403" t="e">
        <f>'5-c.  2017 LRAM'!H128*H116</f>
        <v>#REF!</v>
      </c>
      <c r="I123" s="403" t="e">
        <f>'5-c.  2017 LRAM'!I128*I116</f>
        <v>#REF!</v>
      </c>
      <c r="J123" s="403" t="e">
        <f>'5-c.  2017 LRAM'!J128*J116</f>
        <v>#REF!</v>
      </c>
      <c r="K123" s="403" t="e">
        <f>'5-c.  2017 LRAM'!K128*K116</f>
        <v>#REF!</v>
      </c>
      <c r="L123" s="403" t="e">
        <f>'5-c.  2017 LRAM'!L128*L116</f>
        <v>#REF!</v>
      </c>
      <c r="M123" s="403" t="e">
        <f>'5-c.  2017 LRAM'!M128*M116</f>
        <v>#REF!</v>
      </c>
      <c r="N123" s="403" t="e">
        <f>'5-c.  2017 LRAM'!N128*N116</f>
        <v>#REF!</v>
      </c>
      <c r="O123" s="257"/>
      <c r="P123" s="283" t="e">
        <f>SUM(H123:O123)</f>
        <v>#REF!</v>
      </c>
    </row>
    <row r="124" spans="2:16">
      <c r="B124" s="406"/>
      <c r="C124" s="628" t="s">
        <v>307</v>
      </c>
      <c r="D124" s="628"/>
      <c r="E124" s="266"/>
      <c r="F124" s="268"/>
      <c r="G124" s="268"/>
      <c r="H124" s="403" t="e">
        <f>'5-d.  2018 LRAM'!H127*H116</f>
        <v>#REF!</v>
      </c>
      <c r="I124" s="403" t="e">
        <f>'5-d.  2018 LRAM'!I127*I116</f>
        <v>#REF!</v>
      </c>
      <c r="J124" s="403" t="e">
        <f>'5-d.  2018 LRAM'!J127*J116</f>
        <v>#REF!</v>
      </c>
      <c r="K124" s="403" t="e">
        <f>'5-d.  2018 LRAM'!K127*K116</f>
        <v>#REF!</v>
      </c>
      <c r="L124" s="403" t="e">
        <f>'5-d.  2018 LRAM'!L127*L116</f>
        <v>#REF!</v>
      </c>
      <c r="M124" s="403" t="e">
        <f>'5-d.  2018 LRAM'!M127*M116</f>
        <v>#REF!</v>
      </c>
      <c r="N124" s="403" t="e">
        <f>'5-d.  2018 LRAM'!N127*N116</f>
        <v>#REF!</v>
      </c>
      <c r="O124" s="257"/>
      <c r="P124" s="283" t="e">
        <f t="shared" ref="P124:P125" si="4">SUM(H124:O124)</f>
        <v>#REF!</v>
      </c>
    </row>
    <row r="125" spans="2:16">
      <c r="B125" s="406"/>
      <c r="C125" s="628" t="s">
        <v>308</v>
      </c>
      <c r="D125" s="628"/>
      <c r="E125" s="266"/>
      <c r="F125" s="268"/>
      <c r="G125" s="268"/>
      <c r="H125" s="403" t="e">
        <f>H111*H116</f>
        <v>#REF!</v>
      </c>
      <c r="I125" s="403" t="e">
        <f>I111*I116</f>
        <v>#REF!</v>
      </c>
      <c r="J125" s="403" t="e">
        <f>J112*J116</f>
        <v>#REF!</v>
      </c>
      <c r="K125" s="403" t="e">
        <f>K112*K116</f>
        <v>#REF!</v>
      </c>
      <c r="L125" s="403" t="e">
        <f>L112*L116</f>
        <v>#REF!</v>
      </c>
      <c r="M125" s="403" t="e">
        <f>M112*M116</f>
        <v>#REF!</v>
      </c>
      <c r="N125" s="403" t="e">
        <f>N111*N116</f>
        <v>#REF!</v>
      </c>
      <c r="O125" s="257"/>
      <c r="P125" s="283" t="e">
        <f t="shared" si="4"/>
        <v>#REF!</v>
      </c>
    </row>
    <row r="126" spans="2:16">
      <c r="B126" s="281"/>
      <c r="C126" s="404" t="s">
        <v>299</v>
      </c>
      <c r="D126" s="266"/>
      <c r="E126" s="266"/>
      <c r="F126" s="264"/>
      <c r="G126" s="264"/>
      <c r="H126" s="270" t="e">
        <f t="shared" ref="H126:N126" si="5">SUM(H117:H125)</f>
        <v>#REF!</v>
      </c>
      <c r="I126" s="270" t="e">
        <f t="shared" si="5"/>
        <v>#REF!</v>
      </c>
      <c r="J126" s="270" t="e">
        <f t="shared" si="5"/>
        <v>#REF!</v>
      </c>
      <c r="K126" s="270" t="e">
        <f t="shared" si="5"/>
        <v>#REF!</v>
      </c>
      <c r="L126" s="270" t="e">
        <f t="shared" si="5"/>
        <v>#REF!</v>
      </c>
      <c r="M126" s="270" t="e">
        <f t="shared" si="5"/>
        <v>#REF!</v>
      </c>
      <c r="N126" s="270" t="e">
        <f t="shared" si="5"/>
        <v>#REF!</v>
      </c>
      <c r="O126" s="266"/>
      <c r="P126" s="284" t="e">
        <f>SUM(P117:P125)</f>
        <v>#REF!</v>
      </c>
    </row>
    <row r="127" spans="2:16">
      <c r="B127" s="281"/>
      <c r="C127" s="404"/>
      <c r="D127" s="266"/>
      <c r="E127" s="266"/>
      <c r="F127" s="264"/>
      <c r="G127" s="264"/>
      <c r="H127" s="270"/>
      <c r="I127" s="270"/>
      <c r="J127" s="270"/>
      <c r="K127" s="270"/>
      <c r="L127" s="270"/>
      <c r="M127" s="270"/>
      <c r="N127" s="270"/>
      <c r="O127" s="266"/>
      <c r="P127" s="284"/>
    </row>
    <row r="128" spans="2:16">
      <c r="B128" s="452"/>
      <c r="C128" s="629" t="s">
        <v>309</v>
      </c>
      <c r="D128" s="629"/>
      <c r="E128" s="453"/>
      <c r="F128" s="344"/>
      <c r="G128" s="344"/>
      <c r="H128" s="430">
        <f>H111*'6.  Persistence Rates'!$I$48</f>
        <v>0</v>
      </c>
      <c r="I128" s="430">
        <f>I111*'6.  Persistence Rates'!$I$48</f>
        <v>0</v>
      </c>
      <c r="J128" s="430">
        <f>J112*'6.  Persistence Rates'!$R$48</f>
        <v>0</v>
      </c>
      <c r="K128" s="430">
        <f>K112*'6.  Persistence Rates'!$R$48</f>
        <v>0</v>
      </c>
      <c r="L128" s="430">
        <f>L112*'6.  Persistence Rates'!$R$48</f>
        <v>0</v>
      </c>
      <c r="M128" s="430">
        <f>M112*'6.  Persistence Rates'!$R$48</f>
        <v>0</v>
      </c>
      <c r="N128" s="430">
        <f>N111*'6.  Persistence Rates'!$I$48</f>
        <v>0</v>
      </c>
      <c r="O128" s="344"/>
      <c r="P128" s="425"/>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cols>
    <col min="1" max="1" width="6.42578125" style="63" customWidth="1"/>
    <col min="2" max="2" width="5.140625" style="63" customWidth="1"/>
    <col min="3" max="3" width="44.28515625" style="468" customWidth="1"/>
    <col min="4" max="4" width="12.28515625" style="469" customWidth="1"/>
    <col min="5" max="5" width="13.28515625" style="469" customWidth="1"/>
    <col min="6" max="7" width="19.42578125" style="63" customWidth="1"/>
    <col min="8" max="14" width="12.7109375" style="63" customWidth="1"/>
    <col min="15" max="15" width="8.140625" style="63" customWidth="1"/>
    <col min="16" max="16" width="11.28515625" style="63" customWidth="1"/>
    <col min="17" max="17" width="13.140625" style="63" customWidth="1"/>
    <col min="18" max="16384" width="9.140625" style="63"/>
  </cols>
  <sheetData>
    <row r="2" spans="1:18" ht="18.75" customHeight="1">
      <c r="B2" s="678" t="s">
        <v>310</v>
      </c>
      <c r="C2" s="678"/>
      <c r="D2" s="678"/>
      <c r="E2" s="678"/>
      <c r="F2" s="678"/>
      <c r="G2" s="678"/>
      <c r="H2" s="678"/>
      <c r="I2" s="678"/>
      <c r="J2" s="678"/>
      <c r="K2" s="678"/>
      <c r="L2" s="678"/>
      <c r="M2" s="678"/>
      <c r="N2" s="678"/>
      <c r="O2" s="678"/>
      <c r="P2" s="678"/>
    </row>
    <row r="3" spans="1:18" ht="18.75" outlineLevel="1">
      <c r="B3" s="471"/>
      <c r="C3" s="471"/>
      <c r="D3" s="471"/>
      <c r="E3" s="471"/>
      <c r="F3" s="471"/>
      <c r="G3" s="471"/>
      <c r="H3" s="471"/>
      <c r="I3" s="471"/>
      <c r="J3" s="471"/>
      <c r="K3" s="471"/>
      <c r="L3" s="471"/>
      <c r="M3" s="471"/>
      <c r="N3" s="471"/>
      <c r="O3" s="471"/>
      <c r="P3" s="471"/>
    </row>
    <row r="4" spans="1:18" ht="35.25" customHeight="1" outlineLevel="1">
      <c r="A4" s="350"/>
      <c r="B4" s="471"/>
      <c r="C4" s="394" t="s">
        <v>404</v>
      </c>
      <c r="D4" s="472"/>
      <c r="E4" s="679" t="s">
        <v>367</v>
      </c>
      <c r="F4" s="679"/>
      <c r="G4" s="679"/>
      <c r="H4" s="679"/>
      <c r="I4" s="679"/>
      <c r="J4" s="679"/>
      <c r="K4" s="679"/>
      <c r="L4" s="679"/>
      <c r="M4" s="679"/>
      <c r="N4" s="679"/>
      <c r="O4" s="679"/>
      <c r="P4" s="679"/>
    </row>
    <row r="5" spans="1:18" ht="18.75" customHeight="1" outlineLevel="1">
      <c r="B5" s="471"/>
      <c r="C5" s="473"/>
      <c r="D5" s="472"/>
      <c r="E5" s="397" t="s">
        <v>361</v>
      </c>
      <c r="F5" s="472"/>
      <c r="G5" s="472"/>
      <c r="H5" s="472"/>
      <c r="I5" s="472"/>
      <c r="J5" s="472"/>
      <c r="K5" s="472"/>
      <c r="L5" s="472"/>
      <c r="M5" s="472"/>
      <c r="N5" s="472"/>
      <c r="O5" s="472"/>
      <c r="P5" s="472"/>
    </row>
    <row r="6" spans="1:18" ht="18.75" customHeight="1" outlineLevel="1">
      <c r="B6" s="471"/>
      <c r="C6" s="473"/>
      <c r="D6" s="472"/>
      <c r="E6" s="397" t="s">
        <v>362</v>
      </c>
      <c r="F6" s="472"/>
      <c r="G6" s="472"/>
      <c r="H6" s="472"/>
      <c r="I6" s="472"/>
      <c r="J6" s="472"/>
      <c r="K6" s="472"/>
      <c r="L6" s="472"/>
      <c r="M6" s="472"/>
      <c r="N6" s="472"/>
      <c r="O6" s="472"/>
      <c r="P6" s="472"/>
    </row>
    <row r="7" spans="1:18" ht="18.75" customHeight="1" outlineLevel="1">
      <c r="B7" s="471"/>
      <c r="C7" s="473"/>
      <c r="D7" s="472"/>
      <c r="E7" s="397" t="s">
        <v>423</v>
      </c>
      <c r="F7" s="472"/>
      <c r="G7" s="472"/>
      <c r="H7" s="472"/>
      <c r="I7" s="472"/>
      <c r="J7" s="472"/>
      <c r="K7" s="472"/>
      <c r="L7" s="472"/>
      <c r="M7" s="472"/>
      <c r="N7" s="472"/>
      <c r="O7" s="472"/>
      <c r="P7" s="472"/>
    </row>
    <row r="8" spans="1:18" ht="18.75" customHeight="1" outlineLevel="1">
      <c r="B8" s="471"/>
      <c r="C8" s="473"/>
      <c r="D8" s="472"/>
      <c r="E8" s="397"/>
      <c r="F8" s="472"/>
      <c r="G8" s="472"/>
      <c r="H8" s="472"/>
      <c r="I8" s="472"/>
      <c r="J8" s="472"/>
      <c r="K8" s="472"/>
      <c r="L8" s="472"/>
      <c r="M8" s="472"/>
      <c r="N8" s="472"/>
      <c r="O8" s="472"/>
      <c r="P8" s="472"/>
    </row>
    <row r="9" spans="1:18" ht="18.75" customHeight="1" outlineLevel="1">
      <c r="B9" s="471"/>
      <c r="C9" s="239" t="s">
        <v>341</v>
      </c>
      <c r="D9" s="471"/>
      <c r="E9" s="240" t="s">
        <v>368</v>
      </c>
      <c r="F9" s="480"/>
      <c r="G9" s="471"/>
      <c r="H9" s="471"/>
      <c r="I9" s="471"/>
      <c r="J9" s="471"/>
      <c r="K9" s="471"/>
      <c r="L9" s="471"/>
      <c r="M9" s="471"/>
      <c r="N9" s="471"/>
      <c r="O9" s="471"/>
      <c r="P9" s="471"/>
      <c r="R9" s="77"/>
    </row>
    <row r="10" spans="1:18" ht="18.75" customHeight="1" outlineLevel="1">
      <c r="B10" s="471"/>
      <c r="C10" s="471"/>
      <c r="D10" s="471"/>
      <c r="E10" s="680" t="s">
        <v>342</v>
      </c>
      <c r="F10" s="680"/>
      <c r="G10" s="471"/>
      <c r="H10" s="471"/>
      <c r="I10" s="471"/>
      <c r="J10" s="471"/>
      <c r="K10" s="471"/>
      <c r="L10" s="471"/>
      <c r="M10" s="471"/>
      <c r="N10" s="471"/>
      <c r="O10" s="471"/>
      <c r="P10" s="471"/>
    </row>
    <row r="11" spans="1:18">
      <c r="A11" s="478"/>
      <c r="C11" s="475"/>
      <c r="D11" s="476"/>
      <c r="E11" s="476"/>
    </row>
    <row r="12" spans="1:18" ht="18.75">
      <c r="B12" s="474" t="s">
        <v>487</v>
      </c>
      <c r="C12" s="471"/>
      <c r="D12" s="471"/>
      <c r="E12" s="471"/>
      <c r="F12" s="471"/>
      <c r="G12" s="471"/>
      <c r="H12" s="471"/>
      <c r="I12" s="471"/>
      <c r="J12" s="471"/>
      <c r="K12" s="471"/>
      <c r="L12" s="471"/>
      <c r="M12" s="471"/>
      <c r="N12" s="471"/>
      <c r="O12" s="471"/>
      <c r="P12" s="471"/>
    </row>
    <row r="13" spans="1:18" ht="45">
      <c r="B13" s="670" t="s">
        <v>59</v>
      </c>
      <c r="C13" s="672" t="s">
        <v>0</v>
      </c>
      <c r="D13" s="672" t="s">
        <v>45</v>
      </c>
      <c r="E13" s="672" t="s">
        <v>208</v>
      </c>
      <c r="F13" s="242" t="s">
        <v>205</v>
      </c>
      <c r="G13" s="242" t="s">
        <v>46</v>
      </c>
      <c r="H13" s="674" t="s">
        <v>60</v>
      </c>
      <c r="I13" s="674"/>
      <c r="J13" s="674"/>
      <c r="K13" s="674"/>
      <c r="L13" s="674"/>
      <c r="M13" s="674"/>
      <c r="N13" s="674"/>
      <c r="O13" s="674"/>
      <c r="P13" s="675"/>
    </row>
    <row r="14" spans="1:18" ht="60">
      <c r="B14" s="671"/>
      <c r="C14" s="673"/>
      <c r="D14" s="673"/>
      <c r="E14" s="673"/>
      <c r="F14" s="466" t="s">
        <v>216</v>
      </c>
      <c r="G14" s="466" t="s">
        <v>217</v>
      </c>
      <c r="H14" s="467" t="s">
        <v>38</v>
      </c>
      <c r="I14" s="467" t="s">
        <v>40</v>
      </c>
      <c r="J14" s="467" t="s">
        <v>109</v>
      </c>
      <c r="K14" s="467" t="s">
        <v>110</v>
      </c>
      <c r="L14" s="467" t="s">
        <v>41</v>
      </c>
      <c r="M14" s="467" t="s">
        <v>42</v>
      </c>
      <c r="N14" s="467" t="s">
        <v>43</v>
      </c>
      <c r="O14" s="467" t="s">
        <v>106</v>
      </c>
      <c r="P14" s="470" t="s">
        <v>35</v>
      </c>
    </row>
    <row r="15" spans="1:18" ht="29.25" customHeight="1">
      <c r="B15" s="658" t="s">
        <v>144</v>
      </c>
      <c r="C15" s="659"/>
      <c r="D15" s="659"/>
      <c r="E15" s="659"/>
      <c r="F15" s="659"/>
      <c r="G15" s="659"/>
      <c r="H15" s="659"/>
      <c r="I15" s="659"/>
      <c r="J15" s="659"/>
      <c r="K15" s="659"/>
      <c r="L15" s="659"/>
      <c r="M15" s="659"/>
      <c r="N15" s="659"/>
      <c r="O15" s="659"/>
      <c r="P15" s="660"/>
    </row>
    <row r="16" spans="1:18" ht="26.25" customHeight="1">
      <c r="A16" s="479"/>
      <c r="B16" s="650" t="s">
        <v>145</v>
      </c>
      <c r="C16" s="651"/>
      <c r="D16" s="651"/>
      <c r="E16" s="651"/>
      <c r="F16" s="651"/>
      <c r="G16" s="651"/>
      <c r="H16" s="651"/>
      <c r="I16" s="651"/>
      <c r="J16" s="651"/>
      <c r="K16" s="651"/>
      <c r="L16" s="651"/>
      <c r="M16" s="651"/>
      <c r="N16" s="651"/>
      <c r="O16" s="651"/>
      <c r="P16" s="652"/>
    </row>
    <row r="17" spans="1:16">
      <c r="A17" s="479"/>
      <c r="B17" s="457">
        <v>1</v>
      </c>
      <c r="C17" s="442" t="s">
        <v>146</v>
      </c>
      <c r="D17" s="257" t="s">
        <v>34</v>
      </c>
      <c r="E17" s="443"/>
      <c r="F17" s="303"/>
      <c r="G17" s="303"/>
      <c r="H17" s="454">
        <v>1</v>
      </c>
      <c r="I17" s="444"/>
      <c r="J17" s="444"/>
      <c r="K17" s="444"/>
      <c r="L17" s="444"/>
      <c r="M17" s="444"/>
      <c r="N17" s="444"/>
      <c r="O17" s="444"/>
      <c r="P17" s="458">
        <f>SUM(H17:O17)</f>
        <v>1</v>
      </c>
    </row>
    <row r="18" spans="1:16">
      <c r="A18" s="37"/>
      <c r="B18" s="457">
        <v>2</v>
      </c>
      <c r="C18" s="442" t="s">
        <v>147</v>
      </c>
      <c r="D18" s="257" t="s">
        <v>34</v>
      </c>
      <c r="E18" s="445"/>
      <c r="F18" s="303"/>
      <c r="G18" s="303"/>
      <c r="H18" s="454">
        <v>1</v>
      </c>
      <c r="I18" s="444"/>
      <c r="J18" s="444"/>
      <c r="K18" s="444"/>
      <c r="L18" s="444"/>
      <c r="M18" s="444"/>
      <c r="N18" s="444"/>
      <c r="O18" s="444"/>
      <c r="P18" s="458">
        <f t="shared" ref="P18:P79" si="0">SUM(H18:O18)</f>
        <v>1</v>
      </c>
    </row>
    <row r="19" spans="1:16">
      <c r="A19" s="479"/>
      <c r="B19" s="457">
        <v>3</v>
      </c>
      <c r="C19" s="442" t="s">
        <v>148</v>
      </c>
      <c r="D19" s="257" t="s">
        <v>34</v>
      </c>
      <c r="E19" s="445"/>
      <c r="F19" s="303"/>
      <c r="G19" s="303"/>
      <c r="H19" s="454">
        <v>1</v>
      </c>
      <c r="I19" s="444"/>
      <c r="J19" s="444"/>
      <c r="K19" s="444"/>
      <c r="L19" s="444"/>
      <c r="M19" s="444"/>
      <c r="N19" s="444"/>
      <c r="O19" s="444"/>
      <c r="P19" s="458">
        <f t="shared" si="0"/>
        <v>1</v>
      </c>
    </row>
    <row r="20" spans="1:16">
      <c r="A20" s="479"/>
      <c r="B20" s="457">
        <v>4</v>
      </c>
      <c r="C20" s="442" t="s">
        <v>149</v>
      </c>
      <c r="D20" s="257" t="s">
        <v>34</v>
      </c>
      <c r="E20" s="445"/>
      <c r="F20" s="303"/>
      <c r="G20" s="303"/>
      <c r="H20" s="454">
        <v>1</v>
      </c>
      <c r="I20" s="444"/>
      <c r="J20" s="444"/>
      <c r="K20" s="444"/>
      <c r="L20" s="444"/>
      <c r="M20" s="444"/>
      <c r="N20" s="444"/>
      <c r="O20" s="444"/>
      <c r="P20" s="458">
        <f t="shared" si="0"/>
        <v>1</v>
      </c>
    </row>
    <row r="21" spans="1:16">
      <c r="A21" s="479"/>
      <c r="B21" s="457">
        <v>5</v>
      </c>
      <c r="C21" s="442" t="s">
        <v>150</v>
      </c>
      <c r="D21" s="257" t="s">
        <v>34</v>
      </c>
      <c r="E21" s="445"/>
      <c r="F21" s="303"/>
      <c r="G21" s="303"/>
      <c r="H21" s="454">
        <v>1</v>
      </c>
      <c r="I21" s="444"/>
      <c r="J21" s="444"/>
      <c r="K21" s="444"/>
      <c r="L21" s="444"/>
      <c r="M21" s="444"/>
      <c r="N21" s="444"/>
      <c r="O21" s="444"/>
      <c r="P21" s="458">
        <f t="shared" si="0"/>
        <v>1</v>
      </c>
    </row>
    <row r="22" spans="1:16" ht="28.5">
      <c r="A22" s="479"/>
      <c r="B22" s="457">
        <v>6</v>
      </c>
      <c r="C22" s="442" t="s">
        <v>151</v>
      </c>
      <c r="D22" s="257" t="s">
        <v>34</v>
      </c>
      <c r="E22" s="445"/>
      <c r="F22" s="303"/>
      <c r="G22" s="303"/>
      <c r="H22" s="454">
        <v>1</v>
      </c>
      <c r="I22" s="444"/>
      <c r="J22" s="444"/>
      <c r="K22" s="444"/>
      <c r="L22" s="444"/>
      <c r="M22" s="444"/>
      <c r="N22" s="444"/>
      <c r="O22" s="444"/>
      <c r="P22" s="458">
        <f t="shared" si="0"/>
        <v>1</v>
      </c>
    </row>
    <row r="23" spans="1:16">
      <c r="A23" s="479"/>
      <c r="B23" s="459" t="s">
        <v>323</v>
      </c>
      <c r="C23" s="442"/>
      <c r="D23" s="257" t="s">
        <v>257</v>
      </c>
      <c r="E23" s="445"/>
      <c r="F23" s="303"/>
      <c r="G23" s="303"/>
      <c r="H23" s="454"/>
      <c r="I23" s="444"/>
      <c r="J23" s="444"/>
      <c r="K23" s="444"/>
      <c r="L23" s="444"/>
      <c r="M23" s="444"/>
      <c r="N23" s="444"/>
      <c r="O23" s="444"/>
      <c r="P23" s="458">
        <f t="shared" si="0"/>
        <v>0</v>
      </c>
    </row>
    <row r="24" spans="1:16">
      <c r="A24" s="479"/>
      <c r="B24" s="457"/>
      <c r="C24" s="442"/>
      <c r="D24" s="257"/>
      <c r="E24" s="445"/>
      <c r="F24" s="303"/>
      <c r="G24" s="303"/>
      <c r="H24" s="454"/>
      <c r="I24" s="444"/>
      <c r="J24" s="444"/>
      <c r="K24" s="444"/>
      <c r="L24" s="444"/>
      <c r="M24" s="444"/>
      <c r="N24" s="444"/>
      <c r="O24" s="444"/>
      <c r="P24" s="458">
        <f t="shared" si="0"/>
        <v>0</v>
      </c>
    </row>
    <row r="25" spans="1:16">
      <c r="A25" s="479"/>
      <c r="B25" s="457"/>
      <c r="C25" s="442"/>
      <c r="D25" s="257"/>
      <c r="E25" s="445"/>
      <c r="F25" s="303"/>
      <c r="G25" s="303"/>
      <c r="H25" s="454"/>
      <c r="I25" s="444"/>
      <c r="J25" s="444"/>
      <c r="K25" s="444"/>
      <c r="L25" s="444"/>
      <c r="M25" s="444"/>
      <c r="N25" s="444"/>
      <c r="O25" s="444"/>
      <c r="P25" s="458">
        <f t="shared" si="0"/>
        <v>0</v>
      </c>
    </row>
    <row r="26" spans="1:16">
      <c r="A26" s="479"/>
      <c r="B26" s="457"/>
      <c r="C26" s="442"/>
      <c r="D26" s="257"/>
      <c r="E26" s="445"/>
      <c r="F26" s="303"/>
      <c r="G26" s="303"/>
      <c r="H26" s="454"/>
      <c r="I26" s="444"/>
      <c r="J26" s="444"/>
      <c r="K26" s="444"/>
      <c r="L26" s="444"/>
      <c r="M26" s="444"/>
      <c r="N26" s="444"/>
      <c r="O26" s="444"/>
      <c r="P26" s="458">
        <f t="shared" si="0"/>
        <v>0</v>
      </c>
    </row>
    <row r="27" spans="1:16" ht="25.5" customHeight="1">
      <c r="A27" s="479"/>
      <c r="B27" s="650" t="s">
        <v>152</v>
      </c>
      <c r="C27" s="651"/>
      <c r="D27" s="651"/>
      <c r="E27" s="651"/>
      <c r="F27" s="651"/>
      <c r="G27" s="651"/>
      <c r="H27" s="651"/>
      <c r="I27" s="651"/>
      <c r="J27" s="651"/>
      <c r="K27" s="651"/>
      <c r="L27" s="651"/>
      <c r="M27" s="651"/>
      <c r="N27" s="651"/>
      <c r="O27" s="651"/>
      <c r="P27" s="652"/>
    </row>
    <row r="28" spans="1:16">
      <c r="A28" s="479"/>
      <c r="B28" s="457">
        <v>7</v>
      </c>
      <c r="C28" s="442" t="s">
        <v>153</v>
      </c>
      <c r="D28" s="257" t="s">
        <v>34</v>
      </c>
      <c r="E28" s="445">
        <v>12</v>
      </c>
      <c r="F28" s="303"/>
      <c r="G28" s="303"/>
      <c r="H28" s="444"/>
      <c r="I28" s="454">
        <v>0.2</v>
      </c>
      <c r="J28" s="454">
        <v>0.5</v>
      </c>
      <c r="K28" s="454">
        <v>0.3</v>
      </c>
      <c r="L28" s="444"/>
      <c r="M28" s="444"/>
      <c r="N28" s="444"/>
      <c r="O28" s="444"/>
      <c r="P28" s="458">
        <f t="shared" si="0"/>
        <v>1</v>
      </c>
    </row>
    <row r="29" spans="1:16" ht="28.5">
      <c r="A29" s="479"/>
      <c r="B29" s="457">
        <v>8</v>
      </c>
      <c r="C29" s="442" t="s">
        <v>154</v>
      </c>
      <c r="D29" s="257" t="s">
        <v>34</v>
      </c>
      <c r="E29" s="445">
        <v>12</v>
      </c>
      <c r="F29" s="303"/>
      <c r="G29" s="303"/>
      <c r="H29" s="444"/>
      <c r="I29" s="454">
        <v>0.8</v>
      </c>
      <c r="J29" s="454">
        <v>0.2</v>
      </c>
      <c r="K29" s="444"/>
      <c r="L29" s="444"/>
      <c r="M29" s="444"/>
      <c r="N29" s="444"/>
      <c r="O29" s="444"/>
      <c r="P29" s="458">
        <f t="shared" si="0"/>
        <v>1</v>
      </c>
    </row>
    <row r="30" spans="1:16" ht="28.5">
      <c r="A30" s="479"/>
      <c r="B30" s="457">
        <v>9</v>
      </c>
      <c r="C30" s="442" t="s">
        <v>155</v>
      </c>
      <c r="D30" s="257" t="s">
        <v>34</v>
      </c>
      <c r="E30" s="445">
        <v>12</v>
      </c>
      <c r="F30" s="303"/>
      <c r="G30" s="303"/>
      <c r="H30" s="444"/>
      <c r="I30" s="454">
        <v>0.5</v>
      </c>
      <c r="J30" s="454">
        <v>0.5</v>
      </c>
      <c r="K30" s="444"/>
      <c r="L30" s="444"/>
      <c r="M30" s="444"/>
      <c r="N30" s="444"/>
      <c r="O30" s="444"/>
      <c r="P30" s="458">
        <f t="shared" si="0"/>
        <v>1</v>
      </c>
    </row>
    <row r="31" spans="1:16" ht="28.5">
      <c r="A31" s="479"/>
      <c r="B31" s="457">
        <v>10</v>
      </c>
      <c r="C31" s="442" t="s">
        <v>156</v>
      </c>
      <c r="D31" s="257" t="s">
        <v>34</v>
      </c>
      <c r="E31" s="445">
        <v>12</v>
      </c>
      <c r="F31" s="303"/>
      <c r="G31" s="303"/>
      <c r="H31" s="444"/>
      <c r="I31" s="454">
        <v>1</v>
      </c>
      <c r="J31" s="444"/>
      <c r="K31" s="444"/>
      <c r="L31" s="444"/>
      <c r="M31" s="444"/>
      <c r="N31" s="444"/>
      <c r="O31" s="444"/>
      <c r="P31" s="458">
        <f t="shared" si="0"/>
        <v>1</v>
      </c>
    </row>
    <row r="32" spans="1:16" ht="28.5">
      <c r="A32" s="479"/>
      <c r="B32" s="457">
        <v>11</v>
      </c>
      <c r="C32" s="442" t="s">
        <v>157</v>
      </c>
      <c r="D32" s="257" t="s">
        <v>34</v>
      </c>
      <c r="E32" s="445">
        <v>3</v>
      </c>
      <c r="F32" s="303"/>
      <c r="G32" s="303"/>
      <c r="H32" s="444"/>
      <c r="I32" s="444"/>
      <c r="J32" s="454">
        <v>1</v>
      </c>
      <c r="K32" s="444"/>
      <c r="L32" s="444"/>
      <c r="M32" s="444"/>
      <c r="N32" s="444"/>
      <c r="O32" s="444"/>
      <c r="P32" s="458">
        <f t="shared" si="0"/>
        <v>1</v>
      </c>
    </row>
    <row r="33" spans="1:16">
      <c r="A33" s="479"/>
      <c r="B33" s="459" t="s">
        <v>323</v>
      </c>
      <c r="C33" s="442"/>
      <c r="D33" s="257" t="s">
        <v>257</v>
      </c>
      <c r="E33" s="445"/>
      <c r="F33" s="303"/>
      <c r="G33" s="303"/>
      <c r="H33" s="444"/>
      <c r="I33" s="444"/>
      <c r="J33" s="444"/>
      <c r="K33" s="444"/>
      <c r="L33" s="444"/>
      <c r="M33" s="444"/>
      <c r="N33" s="444"/>
      <c r="O33" s="444"/>
      <c r="P33" s="458">
        <f t="shared" si="0"/>
        <v>0</v>
      </c>
    </row>
    <row r="34" spans="1:16">
      <c r="A34" s="479"/>
      <c r="B34" s="457"/>
      <c r="C34" s="442"/>
      <c r="D34" s="257"/>
      <c r="E34" s="445"/>
      <c r="F34" s="303"/>
      <c r="G34" s="303"/>
      <c r="H34" s="444"/>
      <c r="I34" s="444"/>
      <c r="J34" s="444"/>
      <c r="K34" s="444"/>
      <c r="L34" s="444"/>
      <c r="M34" s="444"/>
      <c r="N34" s="444"/>
      <c r="O34" s="444"/>
      <c r="P34" s="458">
        <f t="shared" si="0"/>
        <v>0</v>
      </c>
    </row>
    <row r="35" spans="1:16">
      <c r="A35" s="479"/>
      <c r="B35" s="457"/>
      <c r="C35" s="442"/>
      <c r="D35" s="257"/>
      <c r="E35" s="445"/>
      <c r="F35" s="303"/>
      <c r="G35" s="303"/>
      <c r="H35" s="444"/>
      <c r="I35" s="444"/>
      <c r="J35" s="444"/>
      <c r="K35" s="444"/>
      <c r="L35" s="444"/>
      <c r="M35" s="444"/>
      <c r="N35" s="444"/>
      <c r="O35" s="444"/>
      <c r="P35" s="458">
        <f t="shared" si="0"/>
        <v>0</v>
      </c>
    </row>
    <row r="36" spans="1:16">
      <c r="A36" s="479"/>
      <c r="B36" s="457"/>
      <c r="C36" s="442"/>
      <c r="D36" s="257"/>
      <c r="E36" s="445"/>
      <c r="F36" s="303"/>
      <c r="G36" s="303"/>
      <c r="H36" s="444"/>
      <c r="I36" s="444"/>
      <c r="J36" s="444"/>
      <c r="K36" s="444"/>
      <c r="L36" s="444"/>
      <c r="M36" s="444"/>
      <c r="N36" s="444"/>
      <c r="O36" s="444"/>
      <c r="P36" s="458">
        <f t="shared" si="0"/>
        <v>0</v>
      </c>
    </row>
    <row r="37" spans="1:16" ht="26.25" customHeight="1">
      <c r="A37" s="479"/>
      <c r="B37" s="650" t="s">
        <v>11</v>
      </c>
      <c r="C37" s="651"/>
      <c r="D37" s="651"/>
      <c r="E37" s="651"/>
      <c r="F37" s="651"/>
      <c r="G37" s="651"/>
      <c r="H37" s="651"/>
      <c r="I37" s="651"/>
      <c r="J37" s="651"/>
      <c r="K37" s="651"/>
      <c r="L37" s="651"/>
      <c r="M37" s="651"/>
      <c r="N37" s="651"/>
      <c r="O37" s="651"/>
      <c r="P37" s="652"/>
    </row>
    <row r="38" spans="1:16" ht="28.5">
      <c r="A38" s="479"/>
      <c r="B38" s="457">
        <v>12</v>
      </c>
      <c r="C38" s="442" t="s">
        <v>158</v>
      </c>
      <c r="D38" s="257" t="s">
        <v>34</v>
      </c>
      <c r="E38" s="445">
        <v>12</v>
      </c>
      <c r="F38" s="303"/>
      <c r="G38" s="303"/>
      <c r="H38" s="444"/>
      <c r="I38" s="444"/>
      <c r="J38" s="454">
        <v>1</v>
      </c>
      <c r="K38" s="444"/>
      <c r="L38" s="444"/>
      <c r="M38" s="444"/>
      <c r="N38" s="444"/>
      <c r="O38" s="444"/>
      <c r="P38" s="458">
        <f t="shared" si="0"/>
        <v>1</v>
      </c>
    </row>
    <row r="39" spans="1:16" ht="28.5">
      <c r="A39" s="479"/>
      <c r="B39" s="457">
        <v>13</v>
      </c>
      <c r="C39" s="442" t="s">
        <v>159</v>
      </c>
      <c r="D39" s="257" t="s">
        <v>34</v>
      </c>
      <c r="E39" s="445">
        <v>12</v>
      </c>
      <c r="F39" s="303"/>
      <c r="G39" s="303"/>
      <c r="H39" s="444"/>
      <c r="I39" s="444"/>
      <c r="J39" s="454">
        <v>1</v>
      </c>
      <c r="K39" s="444"/>
      <c r="L39" s="444"/>
      <c r="M39" s="444"/>
      <c r="N39" s="444"/>
      <c r="O39" s="444"/>
      <c r="P39" s="458">
        <f t="shared" si="0"/>
        <v>1</v>
      </c>
    </row>
    <row r="40" spans="1:16" ht="28.5">
      <c r="A40" s="479"/>
      <c r="B40" s="457">
        <v>14</v>
      </c>
      <c r="C40" s="442" t="s">
        <v>160</v>
      </c>
      <c r="D40" s="257" t="s">
        <v>34</v>
      </c>
      <c r="E40" s="445">
        <v>12</v>
      </c>
      <c r="F40" s="303"/>
      <c r="G40" s="303"/>
      <c r="H40" s="444"/>
      <c r="I40" s="444"/>
      <c r="J40" s="454">
        <v>1</v>
      </c>
      <c r="K40" s="444"/>
      <c r="L40" s="444"/>
      <c r="M40" s="444"/>
      <c r="N40" s="444"/>
      <c r="O40" s="444"/>
      <c r="P40" s="458">
        <f t="shared" si="0"/>
        <v>1</v>
      </c>
    </row>
    <row r="41" spans="1:16">
      <c r="A41" s="479"/>
      <c r="B41" s="459" t="s">
        <v>323</v>
      </c>
      <c r="C41" s="442"/>
      <c r="D41" s="257" t="s">
        <v>257</v>
      </c>
      <c r="E41" s="445"/>
      <c r="F41" s="303"/>
      <c r="G41" s="303"/>
      <c r="H41" s="444"/>
      <c r="I41" s="444"/>
      <c r="J41" s="444"/>
      <c r="K41" s="444"/>
      <c r="L41" s="444"/>
      <c r="M41" s="444"/>
      <c r="N41" s="444"/>
      <c r="O41" s="444"/>
      <c r="P41" s="458">
        <f t="shared" si="0"/>
        <v>0</v>
      </c>
    </row>
    <row r="42" spans="1:16">
      <c r="A42" s="479"/>
      <c r="B42" s="457"/>
      <c r="C42" s="442"/>
      <c r="D42" s="257"/>
      <c r="E42" s="445"/>
      <c r="F42" s="303"/>
      <c r="G42" s="303"/>
      <c r="H42" s="444"/>
      <c r="I42" s="444"/>
      <c r="J42" s="444"/>
      <c r="K42" s="444"/>
      <c r="L42" s="444"/>
      <c r="M42" s="444"/>
      <c r="N42" s="444"/>
      <c r="O42" s="444"/>
      <c r="P42" s="458">
        <f t="shared" si="0"/>
        <v>0</v>
      </c>
    </row>
    <row r="43" spans="1:16">
      <c r="A43" s="479"/>
      <c r="B43" s="457"/>
      <c r="C43" s="442"/>
      <c r="D43" s="257"/>
      <c r="E43" s="445"/>
      <c r="F43" s="303"/>
      <c r="G43" s="303"/>
      <c r="H43" s="444"/>
      <c r="I43" s="444"/>
      <c r="J43" s="444"/>
      <c r="K43" s="444"/>
      <c r="L43" s="444"/>
      <c r="M43" s="444"/>
      <c r="N43" s="444"/>
      <c r="O43" s="444"/>
      <c r="P43" s="458">
        <f t="shared" si="0"/>
        <v>0</v>
      </c>
    </row>
    <row r="44" spans="1:16">
      <c r="A44" s="479"/>
      <c r="B44" s="457"/>
      <c r="C44" s="442"/>
      <c r="D44" s="257"/>
      <c r="E44" s="445"/>
      <c r="F44" s="303"/>
      <c r="G44" s="303"/>
      <c r="H44" s="444"/>
      <c r="I44" s="444"/>
      <c r="J44" s="444"/>
      <c r="K44" s="444"/>
      <c r="L44" s="444"/>
      <c r="M44" s="444"/>
      <c r="N44" s="444"/>
      <c r="O44" s="444"/>
      <c r="P44" s="458">
        <f t="shared" si="0"/>
        <v>0</v>
      </c>
    </row>
    <row r="45" spans="1:16" ht="24" customHeight="1">
      <c r="A45" s="479"/>
      <c r="B45" s="650" t="s">
        <v>161</v>
      </c>
      <c r="C45" s="651"/>
      <c r="D45" s="651"/>
      <c r="E45" s="651"/>
      <c r="F45" s="651"/>
      <c r="G45" s="651"/>
      <c r="H45" s="651"/>
      <c r="I45" s="651"/>
      <c r="J45" s="651"/>
      <c r="K45" s="651"/>
      <c r="L45" s="651"/>
      <c r="M45" s="651"/>
      <c r="N45" s="651"/>
      <c r="O45" s="651"/>
      <c r="P45" s="652"/>
    </row>
    <row r="46" spans="1:16">
      <c r="A46" s="479"/>
      <c r="B46" s="457">
        <v>15</v>
      </c>
      <c r="C46" s="442" t="s">
        <v>162</v>
      </c>
      <c r="D46" s="257" t="s">
        <v>34</v>
      </c>
      <c r="E46" s="445"/>
      <c r="F46" s="303"/>
      <c r="G46" s="303"/>
      <c r="H46" s="454">
        <v>1</v>
      </c>
      <c r="I46" s="444"/>
      <c r="J46" s="444"/>
      <c r="K46" s="444"/>
      <c r="L46" s="444"/>
      <c r="M46" s="444"/>
      <c r="N46" s="444"/>
      <c r="O46" s="444"/>
      <c r="P46" s="458">
        <f t="shared" si="0"/>
        <v>1</v>
      </c>
    </row>
    <row r="47" spans="1:16">
      <c r="A47" s="479"/>
      <c r="B47" s="459" t="s">
        <v>323</v>
      </c>
      <c r="C47" s="442"/>
      <c r="D47" s="257" t="s">
        <v>257</v>
      </c>
      <c r="E47" s="445"/>
      <c r="F47" s="303"/>
      <c r="G47" s="303"/>
      <c r="H47" s="454"/>
      <c r="I47" s="444"/>
      <c r="J47" s="444"/>
      <c r="K47" s="444"/>
      <c r="L47" s="444"/>
      <c r="M47" s="444"/>
      <c r="N47" s="444"/>
      <c r="O47" s="444"/>
      <c r="P47" s="458">
        <f t="shared" si="0"/>
        <v>0</v>
      </c>
    </row>
    <row r="48" spans="1:16">
      <c r="A48" s="479"/>
      <c r="B48" s="457"/>
      <c r="C48" s="442"/>
      <c r="D48" s="257"/>
      <c r="E48" s="445"/>
      <c r="F48" s="303"/>
      <c r="G48" s="303"/>
      <c r="H48" s="454"/>
      <c r="I48" s="444"/>
      <c r="J48" s="444"/>
      <c r="K48" s="444"/>
      <c r="L48" s="444"/>
      <c r="M48" s="444"/>
      <c r="N48" s="444"/>
      <c r="O48" s="444"/>
      <c r="P48" s="458">
        <f t="shared" si="0"/>
        <v>0</v>
      </c>
    </row>
    <row r="49" spans="1:16">
      <c r="A49" s="479"/>
      <c r="B49" s="457"/>
      <c r="C49" s="442"/>
      <c r="D49" s="257"/>
      <c r="E49" s="445"/>
      <c r="F49" s="303"/>
      <c r="G49" s="303"/>
      <c r="H49" s="454"/>
      <c r="I49" s="444"/>
      <c r="J49" s="444"/>
      <c r="K49" s="444"/>
      <c r="L49" s="444"/>
      <c r="M49" s="444"/>
      <c r="N49" s="444"/>
      <c r="O49" s="444"/>
      <c r="P49" s="458"/>
    </row>
    <row r="50" spans="1:16">
      <c r="A50" s="479"/>
      <c r="B50" s="457"/>
      <c r="C50" s="442"/>
      <c r="D50" s="257"/>
      <c r="E50" s="445"/>
      <c r="F50" s="303"/>
      <c r="G50" s="303"/>
      <c r="H50" s="454"/>
      <c r="I50" s="444"/>
      <c r="J50" s="444"/>
      <c r="K50" s="444"/>
      <c r="L50" s="444"/>
      <c r="M50" s="444"/>
      <c r="N50" s="444"/>
      <c r="O50" s="444"/>
      <c r="P50" s="458">
        <f t="shared" si="0"/>
        <v>0</v>
      </c>
    </row>
    <row r="51" spans="1:16" ht="21" customHeight="1">
      <c r="A51" s="478"/>
      <c r="B51" s="650" t="s">
        <v>163</v>
      </c>
      <c r="C51" s="651"/>
      <c r="D51" s="651"/>
      <c r="E51" s="651"/>
      <c r="F51" s="651"/>
      <c r="G51" s="651"/>
      <c r="H51" s="651"/>
      <c r="I51" s="651"/>
      <c r="J51" s="651"/>
      <c r="K51" s="651"/>
      <c r="L51" s="651"/>
      <c r="M51" s="651"/>
      <c r="N51" s="651"/>
      <c r="O51" s="651"/>
      <c r="P51" s="652"/>
    </row>
    <row r="52" spans="1:16">
      <c r="A52" s="479"/>
      <c r="B52" s="457">
        <v>16</v>
      </c>
      <c r="C52" s="442" t="s">
        <v>164</v>
      </c>
      <c r="D52" s="257" t="s">
        <v>34</v>
      </c>
      <c r="E52" s="445"/>
      <c r="F52" s="303"/>
      <c r="G52" s="303"/>
      <c r="H52" s="444"/>
      <c r="I52" s="444"/>
      <c r="J52" s="444"/>
      <c r="K52" s="444"/>
      <c r="L52" s="444"/>
      <c r="M52" s="444"/>
      <c r="N52" s="444"/>
      <c r="O52" s="444"/>
      <c r="P52" s="458">
        <f t="shared" si="0"/>
        <v>0</v>
      </c>
    </row>
    <row r="53" spans="1:16">
      <c r="A53" s="479"/>
      <c r="B53" s="457">
        <v>17</v>
      </c>
      <c r="C53" s="442" t="s">
        <v>165</v>
      </c>
      <c r="D53" s="257" t="s">
        <v>34</v>
      </c>
      <c r="E53" s="445"/>
      <c r="F53" s="303"/>
      <c r="G53" s="303"/>
      <c r="H53" s="444"/>
      <c r="I53" s="444"/>
      <c r="J53" s="444"/>
      <c r="K53" s="444"/>
      <c r="L53" s="444"/>
      <c r="M53" s="444"/>
      <c r="N53" s="444"/>
      <c r="O53" s="444"/>
      <c r="P53" s="458">
        <f t="shared" si="0"/>
        <v>0</v>
      </c>
    </row>
    <row r="54" spans="1:16">
      <c r="A54" s="479"/>
      <c r="B54" s="457">
        <v>18</v>
      </c>
      <c r="C54" s="442" t="s">
        <v>166</v>
      </c>
      <c r="D54" s="257" t="s">
        <v>34</v>
      </c>
      <c r="E54" s="445"/>
      <c r="F54" s="303"/>
      <c r="G54" s="303"/>
      <c r="H54" s="444"/>
      <c r="I54" s="444"/>
      <c r="J54" s="444"/>
      <c r="K54" s="444"/>
      <c r="L54" s="444"/>
      <c r="M54" s="444"/>
      <c r="N54" s="444"/>
      <c r="O54" s="444"/>
      <c r="P54" s="458">
        <f t="shared" si="0"/>
        <v>0</v>
      </c>
    </row>
    <row r="55" spans="1:16">
      <c r="A55" s="479"/>
      <c r="B55" s="457">
        <v>19</v>
      </c>
      <c r="C55" s="442" t="s">
        <v>167</v>
      </c>
      <c r="D55" s="257" t="s">
        <v>34</v>
      </c>
      <c r="E55" s="445"/>
      <c r="F55" s="303"/>
      <c r="G55" s="303"/>
      <c r="H55" s="444"/>
      <c r="I55" s="444"/>
      <c r="J55" s="444"/>
      <c r="K55" s="444"/>
      <c r="L55" s="444"/>
      <c r="M55" s="444"/>
      <c r="N55" s="444"/>
      <c r="O55" s="444"/>
      <c r="P55" s="458">
        <f t="shared" si="0"/>
        <v>0</v>
      </c>
    </row>
    <row r="56" spans="1:16">
      <c r="A56" s="479"/>
      <c r="B56" s="459" t="s">
        <v>323</v>
      </c>
      <c r="C56" s="442"/>
      <c r="D56" s="257" t="s">
        <v>257</v>
      </c>
      <c r="E56" s="445"/>
      <c r="F56" s="303"/>
      <c r="G56" s="303"/>
      <c r="H56" s="444"/>
      <c r="I56" s="444"/>
      <c r="J56" s="444"/>
      <c r="K56" s="444"/>
      <c r="L56" s="444"/>
      <c r="M56" s="444"/>
      <c r="N56" s="444"/>
      <c r="O56" s="444"/>
      <c r="P56" s="458">
        <f t="shared" si="0"/>
        <v>0</v>
      </c>
    </row>
    <row r="57" spans="1:16">
      <c r="A57" s="479"/>
      <c r="B57" s="459"/>
      <c r="C57" s="442"/>
      <c r="D57" s="257"/>
      <c r="E57" s="445"/>
      <c r="F57" s="303"/>
      <c r="G57" s="303"/>
      <c r="H57" s="444"/>
      <c r="I57" s="444"/>
      <c r="J57" s="444"/>
      <c r="K57" s="444"/>
      <c r="L57" s="444"/>
      <c r="M57" s="444"/>
      <c r="N57" s="444"/>
      <c r="O57" s="444"/>
      <c r="P57" s="458"/>
    </row>
    <row r="58" spans="1:16">
      <c r="A58" s="479"/>
      <c r="B58" s="459"/>
      <c r="C58" s="442"/>
      <c r="D58" s="257"/>
      <c r="E58" s="445"/>
      <c r="F58" s="303"/>
      <c r="G58" s="303"/>
      <c r="H58" s="444"/>
      <c r="I58" s="444"/>
      <c r="J58" s="444"/>
      <c r="K58" s="444"/>
      <c r="L58" s="444"/>
      <c r="M58" s="444"/>
      <c r="N58" s="444"/>
      <c r="O58" s="444"/>
      <c r="P58" s="458"/>
    </row>
    <row r="59" spans="1:16">
      <c r="A59" s="478"/>
      <c r="B59" s="460"/>
      <c r="C59" s="446"/>
      <c r="D59" s="447"/>
      <c r="E59" s="447"/>
      <c r="F59" s="303"/>
      <c r="G59" s="303"/>
      <c r="H59" s="448"/>
      <c r="I59" s="448"/>
      <c r="J59" s="448"/>
      <c r="K59" s="448"/>
      <c r="L59" s="448"/>
      <c r="M59" s="448"/>
      <c r="N59" s="448"/>
      <c r="O59" s="448"/>
      <c r="P59" s="458"/>
    </row>
    <row r="60" spans="1:16" ht="27" customHeight="1">
      <c r="B60" s="658" t="s">
        <v>168</v>
      </c>
      <c r="C60" s="659"/>
      <c r="D60" s="659"/>
      <c r="E60" s="659"/>
      <c r="F60" s="659"/>
      <c r="G60" s="659"/>
      <c r="H60" s="659"/>
      <c r="I60" s="659"/>
      <c r="J60" s="659"/>
      <c r="K60" s="659"/>
      <c r="L60" s="659"/>
      <c r="M60" s="659"/>
      <c r="N60" s="659"/>
      <c r="O60" s="659"/>
      <c r="P60" s="660"/>
    </row>
    <row r="61" spans="1:16" ht="16.5">
      <c r="B61" s="461"/>
      <c r="C61" s="442"/>
      <c r="D61" s="445"/>
      <c r="E61" s="445"/>
      <c r="F61" s="441"/>
      <c r="G61" s="441"/>
      <c r="H61" s="441"/>
      <c r="I61" s="441"/>
      <c r="J61" s="441"/>
      <c r="K61" s="441"/>
      <c r="L61" s="441"/>
      <c r="M61" s="441"/>
      <c r="N61" s="441"/>
      <c r="O61" s="441"/>
      <c r="P61" s="462"/>
    </row>
    <row r="62" spans="1:16" ht="25.5" customHeight="1">
      <c r="A62" s="479"/>
      <c r="B62" s="653" t="s">
        <v>169</v>
      </c>
      <c r="C62" s="643"/>
      <c r="D62" s="643"/>
      <c r="E62" s="643"/>
      <c r="F62" s="643"/>
      <c r="G62" s="643"/>
      <c r="H62" s="643"/>
      <c r="I62" s="643"/>
      <c r="J62" s="643"/>
      <c r="K62" s="643"/>
      <c r="L62" s="643"/>
      <c r="M62" s="643"/>
      <c r="N62" s="643"/>
      <c r="O62" s="643"/>
      <c r="P62" s="654"/>
    </row>
    <row r="63" spans="1:16">
      <c r="A63" s="479"/>
      <c r="B63" s="457">
        <v>21</v>
      </c>
      <c r="C63" s="442" t="s">
        <v>170</v>
      </c>
      <c r="D63" s="257" t="s">
        <v>34</v>
      </c>
      <c r="E63" s="445"/>
      <c r="F63" s="303"/>
      <c r="G63" s="303"/>
      <c r="H63" s="454">
        <v>1</v>
      </c>
      <c r="I63" s="444"/>
      <c r="J63" s="444"/>
      <c r="K63" s="444"/>
      <c r="L63" s="444"/>
      <c r="M63" s="444"/>
      <c r="N63" s="444"/>
      <c r="O63" s="444"/>
      <c r="P63" s="458">
        <f t="shared" si="0"/>
        <v>1</v>
      </c>
    </row>
    <row r="64" spans="1:16" ht="28.5">
      <c r="A64" s="479"/>
      <c r="B64" s="457">
        <v>22</v>
      </c>
      <c r="C64" s="442" t="s">
        <v>171</v>
      </c>
      <c r="D64" s="257" t="s">
        <v>34</v>
      </c>
      <c r="E64" s="445"/>
      <c r="F64" s="303"/>
      <c r="G64" s="303"/>
      <c r="H64" s="454">
        <v>1</v>
      </c>
      <c r="I64" s="444"/>
      <c r="J64" s="444"/>
      <c r="K64" s="444"/>
      <c r="L64" s="444"/>
      <c r="M64" s="444"/>
      <c r="N64" s="444"/>
      <c r="O64" s="444"/>
      <c r="P64" s="458">
        <f t="shared" si="0"/>
        <v>1</v>
      </c>
    </row>
    <row r="65" spans="1:16">
      <c r="A65" s="479"/>
      <c r="B65" s="457">
        <v>23</v>
      </c>
      <c r="C65" s="442" t="s">
        <v>172</v>
      </c>
      <c r="D65" s="257" t="s">
        <v>34</v>
      </c>
      <c r="E65" s="445"/>
      <c r="F65" s="303"/>
      <c r="G65" s="303"/>
      <c r="H65" s="454">
        <v>1</v>
      </c>
      <c r="I65" s="444"/>
      <c r="J65" s="444"/>
      <c r="K65" s="444"/>
      <c r="L65" s="444"/>
      <c r="M65" s="444"/>
      <c r="N65" s="444"/>
      <c r="O65" s="444"/>
      <c r="P65" s="458">
        <f t="shared" si="0"/>
        <v>1</v>
      </c>
    </row>
    <row r="66" spans="1:16">
      <c r="A66" s="479"/>
      <c r="B66" s="457">
        <v>24</v>
      </c>
      <c r="C66" s="442" t="s">
        <v>173</v>
      </c>
      <c r="D66" s="257" t="s">
        <v>34</v>
      </c>
      <c r="E66" s="445"/>
      <c r="F66" s="303"/>
      <c r="G66" s="303"/>
      <c r="H66" s="454">
        <v>1</v>
      </c>
      <c r="I66" s="444"/>
      <c r="J66" s="444"/>
      <c r="K66" s="444"/>
      <c r="L66" s="444"/>
      <c r="M66" s="444"/>
      <c r="N66" s="444"/>
      <c r="O66" s="444"/>
      <c r="P66" s="458">
        <f t="shared" si="0"/>
        <v>1</v>
      </c>
    </row>
    <row r="67" spans="1:16">
      <c r="A67" s="479"/>
      <c r="B67" s="459" t="s">
        <v>323</v>
      </c>
      <c r="C67" s="442"/>
      <c r="D67" s="257" t="s">
        <v>257</v>
      </c>
      <c r="E67" s="445"/>
      <c r="F67" s="303"/>
      <c r="G67" s="303"/>
      <c r="H67" s="454"/>
      <c r="I67" s="444"/>
      <c r="J67" s="444"/>
      <c r="K67" s="444"/>
      <c r="L67" s="444"/>
      <c r="M67" s="444"/>
      <c r="N67" s="444"/>
      <c r="O67" s="444"/>
      <c r="P67" s="458"/>
    </row>
    <row r="68" spans="1:16">
      <c r="A68" s="479"/>
      <c r="B68" s="457"/>
      <c r="C68" s="442"/>
      <c r="D68" s="257"/>
      <c r="E68" s="445"/>
      <c r="F68" s="303"/>
      <c r="G68" s="303"/>
      <c r="H68" s="454"/>
      <c r="I68" s="444"/>
      <c r="J68" s="444"/>
      <c r="K68" s="444"/>
      <c r="L68" s="444"/>
      <c r="M68" s="444"/>
      <c r="N68" s="444"/>
      <c r="O68" s="444"/>
      <c r="P68" s="458"/>
    </row>
    <row r="69" spans="1:16">
      <c r="A69" s="479"/>
      <c r="B69" s="457"/>
      <c r="C69" s="442"/>
      <c r="D69" s="257"/>
      <c r="E69" s="445"/>
      <c r="F69" s="303"/>
      <c r="G69" s="303"/>
      <c r="H69" s="454"/>
      <c r="I69" s="444"/>
      <c r="J69" s="444"/>
      <c r="K69" s="444"/>
      <c r="L69" s="444"/>
      <c r="M69" s="444"/>
      <c r="N69" s="444"/>
      <c r="O69" s="444"/>
      <c r="P69" s="458"/>
    </row>
    <row r="70" spans="1:16">
      <c r="A70" s="479"/>
      <c r="B70" s="457"/>
      <c r="C70" s="442"/>
      <c r="D70" s="257"/>
      <c r="E70" s="445"/>
      <c r="F70" s="303"/>
      <c r="G70" s="303"/>
      <c r="H70" s="444"/>
      <c r="I70" s="444"/>
      <c r="J70" s="444"/>
      <c r="K70" s="444"/>
      <c r="L70" s="444"/>
      <c r="M70" s="444"/>
      <c r="N70" s="444"/>
      <c r="O70" s="444"/>
      <c r="P70" s="458">
        <f t="shared" si="0"/>
        <v>0</v>
      </c>
    </row>
    <row r="71" spans="1:16" ht="28.5" customHeight="1">
      <c r="A71" s="479"/>
      <c r="B71" s="653" t="s">
        <v>174</v>
      </c>
      <c r="C71" s="643"/>
      <c r="D71" s="643"/>
      <c r="E71" s="643"/>
      <c r="F71" s="643"/>
      <c r="G71" s="643"/>
      <c r="H71" s="643"/>
      <c r="I71" s="643"/>
      <c r="J71" s="643"/>
      <c r="K71" s="643"/>
      <c r="L71" s="643"/>
      <c r="M71" s="643"/>
      <c r="N71" s="643"/>
      <c r="O71" s="643"/>
      <c r="P71" s="654"/>
    </row>
    <row r="72" spans="1:16">
      <c r="A72" s="479"/>
      <c r="B72" s="457">
        <v>25</v>
      </c>
      <c r="C72" s="442" t="s">
        <v>175</v>
      </c>
      <c r="D72" s="257" t="s">
        <v>34</v>
      </c>
      <c r="E72" s="445"/>
      <c r="F72" s="303"/>
      <c r="G72" s="303"/>
      <c r="H72" s="444"/>
      <c r="I72" s="454">
        <v>1</v>
      </c>
      <c r="J72" s="444"/>
      <c r="K72" s="444"/>
      <c r="L72" s="444"/>
      <c r="M72" s="444"/>
      <c r="N72" s="444"/>
      <c r="O72" s="444"/>
      <c r="P72" s="458">
        <f t="shared" si="0"/>
        <v>1</v>
      </c>
    </row>
    <row r="73" spans="1:16">
      <c r="A73" s="479"/>
      <c r="B73" s="457">
        <v>26</v>
      </c>
      <c r="C73" s="442" t="s">
        <v>176</v>
      </c>
      <c r="D73" s="257" t="s">
        <v>34</v>
      </c>
      <c r="E73" s="445"/>
      <c r="F73" s="303"/>
      <c r="G73" s="303"/>
      <c r="H73" s="444"/>
      <c r="I73" s="454">
        <v>1</v>
      </c>
      <c r="J73" s="444"/>
      <c r="K73" s="444"/>
      <c r="L73" s="444"/>
      <c r="M73" s="444"/>
      <c r="N73" s="444"/>
      <c r="O73" s="444"/>
      <c r="P73" s="458">
        <f t="shared" si="0"/>
        <v>1</v>
      </c>
    </row>
    <row r="74" spans="1:16" ht="28.5">
      <c r="A74" s="479"/>
      <c r="B74" s="457">
        <v>27</v>
      </c>
      <c r="C74" s="442" t="s">
        <v>177</v>
      </c>
      <c r="D74" s="257" t="s">
        <v>34</v>
      </c>
      <c r="E74" s="445"/>
      <c r="F74" s="303"/>
      <c r="G74" s="303"/>
      <c r="H74" s="444"/>
      <c r="I74" s="454">
        <v>0.8</v>
      </c>
      <c r="J74" s="454">
        <v>0.2</v>
      </c>
      <c r="K74" s="444"/>
      <c r="L74" s="444"/>
      <c r="M74" s="444"/>
      <c r="N74" s="444"/>
      <c r="O74" s="444"/>
      <c r="P74" s="458">
        <f t="shared" si="0"/>
        <v>1</v>
      </c>
    </row>
    <row r="75" spans="1:16" ht="28.5">
      <c r="A75" s="479"/>
      <c r="B75" s="457">
        <v>28</v>
      </c>
      <c r="C75" s="442" t="s">
        <v>178</v>
      </c>
      <c r="D75" s="257" t="s">
        <v>34</v>
      </c>
      <c r="E75" s="445"/>
      <c r="F75" s="303"/>
      <c r="G75" s="303"/>
      <c r="H75" s="444"/>
      <c r="I75" s="444"/>
      <c r="J75" s="444"/>
      <c r="K75" s="444"/>
      <c r="L75" s="444"/>
      <c r="M75" s="444"/>
      <c r="N75" s="444"/>
      <c r="O75" s="444"/>
      <c r="P75" s="458">
        <f t="shared" si="0"/>
        <v>0</v>
      </c>
    </row>
    <row r="76" spans="1:16" ht="28.5">
      <c r="A76" s="479"/>
      <c r="B76" s="457">
        <v>29</v>
      </c>
      <c r="C76" s="442" t="s">
        <v>179</v>
      </c>
      <c r="D76" s="257" t="s">
        <v>34</v>
      </c>
      <c r="E76" s="445"/>
      <c r="F76" s="303"/>
      <c r="G76" s="303"/>
      <c r="H76" s="444"/>
      <c r="I76" s="444"/>
      <c r="J76" s="444"/>
      <c r="K76" s="444"/>
      <c r="L76" s="444"/>
      <c r="M76" s="444"/>
      <c r="N76" s="444"/>
      <c r="O76" s="444"/>
      <c r="P76" s="458">
        <f t="shared" si="0"/>
        <v>0</v>
      </c>
    </row>
    <row r="77" spans="1:16" ht="28.5">
      <c r="A77" s="479"/>
      <c r="B77" s="457">
        <v>30</v>
      </c>
      <c r="C77" s="442" t="s">
        <v>180</v>
      </c>
      <c r="D77" s="257" t="s">
        <v>34</v>
      </c>
      <c r="E77" s="445"/>
      <c r="F77" s="303"/>
      <c r="G77" s="303"/>
      <c r="H77" s="444"/>
      <c r="I77" s="444"/>
      <c r="J77" s="444"/>
      <c r="K77" s="444"/>
      <c r="L77" s="444"/>
      <c r="M77" s="444"/>
      <c r="N77" s="444"/>
      <c r="O77" s="444"/>
      <c r="P77" s="458">
        <f t="shared" si="0"/>
        <v>0</v>
      </c>
    </row>
    <row r="78" spans="1:16" ht="28.5">
      <c r="A78" s="479"/>
      <c r="B78" s="457">
        <v>31</v>
      </c>
      <c r="C78" s="442" t="s">
        <v>181</v>
      </c>
      <c r="D78" s="257" t="s">
        <v>34</v>
      </c>
      <c r="E78" s="445"/>
      <c r="F78" s="303"/>
      <c r="G78" s="303"/>
      <c r="H78" s="444"/>
      <c r="I78" s="444"/>
      <c r="J78" s="444"/>
      <c r="K78" s="444"/>
      <c r="L78" s="444"/>
      <c r="M78" s="444"/>
      <c r="N78" s="444"/>
      <c r="O78" s="444"/>
      <c r="P78" s="458">
        <f t="shared" si="0"/>
        <v>0</v>
      </c>
    </row>
    <row r="79" spans="1:16">
      <c r="A79" s="479"/>
      <c r="B79" s="457">
        <v>32</v>
      </c>
      <c r="C79" s="442" t="s">
        <v>182</v>
      </c>
      <c r="D79" s="257" t="s">
        <v>34</v>
      </c>
      <c r="E79" s="445"/>
      <c r="F79" s="303"/>
      <c r="G79" s="303"/>
      <c r="H79" s="444"/>
      <c r="I79" s="444"/>
      <c r="J79" s="444"/>
      <c r="K79" s="444"/>
      <c r="L79" s="444"/>
      <c r="M79" s="444"/>
      <c r="N79" s="444"/>
      <c r="O79" s="444"/>
      <c r="P79" s="458">
        <f t="shared" si="0"/>
        <v>0</v>
      </c>
    </row>
    <row r="80" spans="1:16">
      <c r="A80" s="479"/>
      <c r="B80" s="459" t="s">
        <v>323</v>
      </c>
      <c r="C80" s="442"/>
      <c r="D80" s="257" t="s">
        <v>257</v>
      </c>
      <c r="E80" s="445"/>
      <c r="F80" s="303"/>
      <c r="G80" s="303"/>
      <c r="H80" s="444"/>
      <c r="I80" s="444"/>
      <c r="J80" s="444"/>
      <c r="K80" s="444"/>
      <c r="L80" s="444"/>
      <c r="M80" s="444"/>
      <c r="N80" s="444"/>
      <c r="O80" s="444"/>
      <c r="P80" s="458"/>
    </row>
    <row r="81" spans="1:16">
      <c r="A81" s="479"/>
      <c r="B81" s="457"/>
      <c r="C81" s="442"/>
      <c r="D81" s="257"/>
      <c r="E81" s="445"/>
      <c r="F81" s="303"/>
      <c r="G81" s="303"/>
      <c r="H81" s="444"/>
      <c r="I81" s="444"/>
      <c r="J81" s="444"/>
      <c r="K81" s="444"/>
      <c r="L81" s="444"/>
      <c r="M81" s="444"/>
      <c r="N81" s="444"/>
      <c r="O81" s="444"/>
      <c r="P81" s="458"/>
    </row>
    <row r="82" spans="1:16">
      <c r="A82" s="479"/>
      <c r="B82" s="457"/>
      <c r="C82" s="442"/>
      <c r="D82" s="257"/>
      <c r="E82" s="445"/>
      <c r="F82" s="303"/>
      <c r="G82" s="303"/>
      <c r="H82" s="444"/>
      <c r="I82" s="444"/>
      <c r="J82" s="444"/>
      <c r="K82" s="444"/>
      <c r="L82" s="444"/>
      <c r="M82" s="444"/>
      <c r="N82" s="444"/>
      <c r="O82" s="444"/>
      <c r="P82" s="458"/>
    </row>
    <row r="83" spans="1:16">
      <c r="A83" s="479"/>
      <c r="B83" s="457"/>
      <c r="C83" s="442"/>
      <c r="D83" s="257"/>
      <c r="E83" s="445"/>
      <c r="F83" s="303"/>
      <c r="G83" s="303"/>
      <c r="H83" s="444"/>
      <c r="I83" s="444"/>
      <c r="J83" s="444"/>
      <c r="K83" s="444"/>
      <c r="L83" s="444"/>
      <c r="M83" s="444"/>
      <c r="N83" s="444"/>
      <c r="O83" s="444"/>
      <c r="P83" s="458">
        <f t="shared" ref="P83:P106" si="1">SUM(H83:O83)</f>
        <v>0</v>
      </c>
    </row>
    <row r="84" spans="1:16" ht="25.5" customHeight="1">
      <c r="A84" s="479"/>
      <c r="B84" s="653" t="s">
        <v>183</v>
      </c>
      <c r="C84" s="643"/>
      <c r="D84" s="643"/>
      <c r="E84" s="643"/>
      <c r="F84" s="643"/>
      <c r="G84" s="643"/>
      <c r="H84" s="643"/>
      <c r="I84" s="643"/>
      <c r="J84" s="643"/>
      <c r="K84" s="643"/>
      <c r="L84" s="643"/>
      <c r="M84" s="643"/>
      <c r="N84" s="643"/>
      <c r="O84" s="643"/>
      <c r="P84" s="654"/>
    </row>
    <row r="85" spans="1:16">
      <c r="A85" s="479"/>
      <c r="B85" s="457">
        <v>33</v>
      </c>
      <c r="C85" s="442" t="s">
        <v>184</v>
      </c>
      <c r="D85" s="257" t="s">
        <v>34</v>
      </c>
      <c r="E85" s="445"/>
      <c r="F85" s="303"/>
      <c r="G85" s="303"/>
      <c r="H85" s="450"/>
      <c r="I85" s="450"/>
      <c r="J85" s="450"/>
      <c r="K85" s="450"/>
      <c r="L85" s="450"/>
      <c r="M85" s="450"/>
      <c r="N85" s="450"/>
      <c r="O85" s="450"/>
      <c r="P85" s="458">
        <f t="shared" si="1"/>
        <v>0</v>
      </c>
    </row>
    <row r="86" spans="1:16">
      <c r="A86" s="479"/>
      <c r="B86" s="457">
        <v>34</v>
      </c>
      <c r="C86" s="442" t="s">
        <v>185</v>
      </c>
      <c r="D86" s="257" t="s">
        <v>34</v>
      </c>
      <c r="E86" s="445"/>
      <c r="F86" s="303"/>
      <c r="G86" s="303"/>
      <c r="H86" s="450"/>
      <c r="I86" s="450"/>
      <c r="J86" s="450"/>
      <c r="K86" s="450"/>
      <c r="L86" s="450"/>
      <c r="M86" s="450"/>
      <c r="N86" s="450"/>
      <c r="O86" s="450"/>
      <c r="P86" s="458">
        <f t="shared" si="1"/>
        <v>0</v>
      </c>
    </row>
    <row r="87" spans="1:16">
      <c r="A87" s="479"/>
      <c r="B87" s="457">
        <v>35</v>
      </c>
      <c r="C87" s="442" t="s">
        <v>186</v>
      </c>
      <c r="D87" s="257" t="s">
        <v>34</v>
      </c>
      <c r="E87" s="445"/>
      <c r="F87" s="303"/>
      <c r="G87" s="303"/>
      <c r="H87" s="450"/>
      <c r="I87" s="450"/>
      <c r="J87" s="450"/>
      <c r="K87" s="450"/>
      <c r="L87" s="450"/>
      <c r="M87" s="450"/>
      <c r="N87" s="450"/>
      <c r="O87" s="450"/>
      <c r="P87" s="458">
        <f t="shared" si="1"/>
        <v>0</v>
      </c>
    </row>
    <row r="88" spans="1:16">
      <c r="A88" s="479"/>
      <c r="B88" s="459" t="s">
        <v>323</v>
      </c>
      <c r="C88" s="442"/>
      <c r="D88" s="257" t="s">
        <v>257</v>
      </c>
      <c r="E88" s="445"/>
      <c r="F88" s="303"/>
      <c r="G88" s="303"/>
      <c r="H88" s="450"/>
      <c r="I88" s="450"/>
      <c r="J88" s="450"/>
      <c r="K88" s="450"/>
      <c r="L88" s="450"/>
      <c r="M88" s="450"/>
      <c r="N88" s="450"/>
      <c r="O88" s="450"/>
      <c r="P88" s="458"/>
    </row>
    <row r="89" spans="1:16">
      <c r="A89" s="479"/>
      <c r="B89" s="457"/>
      <c r="C89" s="442"/>
      <c r="D89" s="257"/>
      <c r="E89" s="445"/>
      <c r="F89" s="303"/>
      <c r="G89" s="303"/>
      <c r="H89" s="450"/>
      <c r="I89" s="450"/>
      <c r="J89" s="450"/>
      <c r="K89" s="450"/>
      <c r="L89" s="450"/>
      <c r="M89" s="450"/>
      <c r="N89" s="450"/>
      <c r="O89" s="450"/>
      <c r="P89" s="458"/>
    </row>
    <row r="90" spans="1:16">
      <c r="A90" s="479"/>
      <c r="B90" s="457"/>
      <c r="C90" s="442"/>
      <c r="D90" s="257"/>
      <c r="E90" s="445"/>
      <c r="F90" s="303"/>
      <c r="G90" s="303"/>
      <c r="H90" s="450"/>
      <c r="I90" s="450"/>
      <c r="J90" s="450"/>
      <c r="K90" s="450"/>
      <c r="L90" s="450"/>
      <c r="M90" s="450"/>
      <c r="N90" s="450"/>
      <c r="O90" s="450"/>
      <c r="P90" s="458"/>
    </row>
    <row r="91" spans="1:16">
      <c r="A91" s="479"/>
      <c r="B91" s="457"/>
      <c r="C91" s="442"/>
      <c r="D91" s="257"/>
      <c r="E91" s="445"/>
      <c r="F91" s="303"/>
      <c r="G91" s="303"/>
      <c r="H91" s="450"/>
      <c r="I91" s="450"/>
      <c r="J91" s="450"/>
      <c r="K91" s="450"/>
      <c r="L91" s="450"/>
      <c r="M91" s="450"/>
      <c r="N91" s="450"/>
      <c r="O91" s="450"/>
      <c r="P91" s="458">
        <f t="shared" si="1"/>
        <v>0</v>
      </c>
    </row>
    <row r="92" spans="1:16" ht="24" customHeight="1">
      <c r="A92" s="479"/>
      <c r="B92" s="653" t="s">
        <v>187</v>
      </c>
      <c r="C92" s="643"/>
      <c r="D92" s="643"/>
      <c r="E92" s="643"/>
      <c r="F92" s="643"/>
      <c r="G92" s="643"/>
      <c r="H92" s="643"/>
      <c r="I92" s="643"/>
      <c r="J92" s="643"/>
      <c r="K92" s="643"/>
      <c r="L92" s="643"/>
      <c r="M92" s="643"/>
      <c r="N92" s="643"/>
      <c r="O92" s="643"/>
      <c r="P92" s="654"/>
    </row>
    <row r="93" spans="1:16" ht="42.75">
      <c r="A93" s="479"/>
      <c r="B93" s="457">
        <v>36</v>
      </c>
      <c r="C93" s="442" t="s">
        <v>188</v>
      </c>
      <c r="D93" s="257" t="s">
        <v>34</v>
      </c>
      <c r="E93" s="445"/>
      <c r="F93" s="303"/>
      <c r="G93" s="303"/>
      <c r="H93" s="450"/>
      <c r="I93" s="450"/>
      <c r="J93" s="450"/>
      <c r="K93" s="450"/>
      <c r="L93" s="450"/>
      <c r="M93" s="450"/>
      <c r="N93" s="450"/>
      <c r="O93" s="450"/>
      <c r="P93" s="458">
        <f t="shared" si="1"/>
        <v>0</v>
      </c>
    </row>
    <row r="94" spans="1:16" ht="28.5">
      <c r="A94" s="479"/>
      <c r="B94" s="457">
        <v>37</v>
      </c>
      <c r="C94" s="442" t="s">
        <v>189</v>
      </c>
      <c r="D94" s="257" t="s">
        <v>34</v>
      </c>
      <c r="E94" s="445"/>
      <c r="F94" s="303"/>
      <c r="G94" s="303"/>
      <c r="H94" s="450"/>
      <c r="I94" s="450"/>
      <c r="J94" s="450"/>
      <c r="K94" s="450"/>
      <c r="L94" s="450"/>
      <c r="M94" s="450"/>
      <c r="N94" s="450"/>
      <c r="O94" s="450"/>
      <c r="P94" s="458">
        <f t="shared" si="1"/>
        <v>0</v>
      </c>
    </row>
    <row r="95" spans="1:16">
      <c r="A95" s="479"/>
      <c r="B95" s="457">
        <v>38</v>
      </c>
      <c r="C95" s="442" t="s">
        <v>190</v>
      </c>
      <c r="D95" s="257" t="s">
        <v>34</v>
      </c>
      <c r="E95" s="445"/>
      <c r="F95" s="303"/>
      <c r="G95" s="303"/>
      <c r="H95" s="450"/>
      <c r="I95" s="450"/>
      <c r="J95" s="450"/>
      <c r="K95" s="450"/>
      <c r="L95" s="450"/>
      <c r="M95" s="450"/>
      <c r="N95" s="450"/>
      <c r="O95" s="450"/>
      <c r="P95" s="458">
        <f t="shared" si="1"/>
        <v>0</v>
      </c>
    </row>
    <row r="96" spans="1:16" ht="28.5">
      <c r="A96" s="479"/>
      <c r="B96" s="457">
        <v>39</v>
      </c>
      <c r="C96" s="442" t="s">
        <v>191</v>
      </c>
      <c r="D96" s="257" t="s">
        <v>34</v>
      </c>
      <c r="E96" s="445"/>
      <c r="F96" s="303"/>
      <c r="G96" s="303"/>
      <c r="H96" s="450"/>
      <c r="I96" s="450"/>
      <c r="J96" s="450"/>
      <c r="K96" s="450"/>
      <c r="L96" s="450"/>
      <c r="M96" s="450"/>
      <c r="N96" s="450"/>
      <c r="O96" s="450"/>
      <c r="P96" s="458">
        <f t="shared" si="1"/>
        <v>0</v>
      </c>
    </row>
    <row r="97" spans="1:16" ht="28.5">
      <c r="A97" s="479"/>
      <c r="B97" s="457">
        <v>40</v>
      </c>
      <c r="C97" s="442" t="s">
        <v>192</v>
      </c>
      <c r="D97" s="257" t="s">
        <v>34</v>
      </c>
      <c r="E97" s="445"/>
      <c r="F97" s="303"/>
      <c r="G97" s="303"/>
      <c r="H97" s="450"/>
      <c r="I97" s="450"/>
      <c r="J97" s="450"/>
      <c r="K97" s="450"/>
      <c r="L97" s="450"/>
      <c r="M97" s="450"/>
      <c r="N97" s="450"/>
      <c r="O97" s="450"/>
      <c r="P97" s="458">
        <f t="shared" si="1"/>
        <v>0</v>
      </c>
    </row>
    <row r="98" spans="1:16" ht="28.5">
      <c r="A98" s="479"/>
      <c r="B98" s="457">
        <v>41</v>
      </c>
      <c r="C98" s="442" t="s">
        <v>193</v>
      </c>
      <c r="D98" s="257" t="s">
        <v>34</v>
      </c>
      <c r="E98" s="445"/>
      <c r="F98" s="303"/>
      <c r="G98" s="303"/>
      <c r="H98" s="450"/>
      <c r="I98" s="450"/>
      <c r="J98" s="450"/>
      <c r="K98" s="450"/>
      <c r="L98" s="450"/>
      <c r="M98" s="450"/>
      <c r="N98" s="450"/>
      <c r="O98" s="450"/>
      <c r="P98" s="458">
        <f t="shared" si="1"/>
        <v>0</v>
      </c>
    </row>
    <row r="99" spans="1:16" ht="28.5">
      <c r="A99" s="479"/>
      <c r="B99" s="457">
        <v>42</v>
      </c>
      <c r="C99" s="442" t="s">
        <v>194</v>
      </c>
      <c r="D99" s="257" t="s">
        <v>34</v>
      </c>
      <c r="E99" s="445"/>
      <c r="F99" s="303"/>
      <c r="G99" s="303"/>
      <c r="H99" s="450"/>
      <c r="I99" s="450"/>
      <c r="J99" s="450"/>
      <c r="K99" s="450"/>
      <c r="L99" s="450"/>
      <c r="M99" s="450"/>
      <c r="N99" s="450"/>
      <c r="O99" s="450"/>
      <c r="P99" s="458">
        <f t="shared" si="1"/>
        <v>0</v>
      </c>
    </row>
    <row r="100" spans="1:16">
      <c r="A100" s="479"/>
      <c r="B100" s="457">
        <v>43</v>
      </c>
      <c r="C100" s="442" t="s">
        <v>195</v>
      </c>
      <c r="D100" s="257" t="s">
        <v>34</v>
      </c>
      <c r="E100" s="445"/>
      <c r="F100" s="303"/>
      <c r="G100" s="303"/>
      <c r="H100" s="450"/>
      <c r="I100" s="450"/>
      <c r="J100" s="450"/>
      <c r="K100" s="450"/>
      <c r="L100" s="450"/>
      <c r="M100" s="450"/>
      <c r="N100" s="450"/>
      <c r="O100" s="450"/>
      <c r="P100" s="458">
        <f t="shared" si="1"/>
        <v>0</v>
      </c>
    </row>
    <row r="101" spans="1:16" ht="42.75">
      <c r="A101" s="479"/>
      <c r="B101" s="457">
        <v>44</v>
      </c>
      <c r="C101" s="442" t="s">
        <v>196</v>
      </c>
      <c r="D101" s="257" t="s">
        <v>34</v>
      </c>
      <c r="E101" s="445"/>
      <c r="F101" s="303"/>
      <c r="G101" s="303"/>
      <c r="H101" s="450"/>
      <c r="I101" s="450"/>
      <c r="J101" s="450"/>
      <c r="K101" s="450"/>
      <c r="L101" s="450"/>
      <c r="M101" s="450"/>
      <c r="N101" s="450"/>
      <c r="O101" s="450"/>
      <c r="P101" s="458">
        <f t="shared" si="1"/>
        <v>0</v>
      </c>
    </row>
    <row r="102" spans="1:16" ht="28.5">
      <c r="A102" s="479"/>
      <c r="B102" s="457">
        <v>45</v>
      </c>
      <c r="C102" s="442" t="s">
        <v>197</v>
      </c>
      <c r="D102" s="257" t="s">
        <v>34</v>
      </c>
      <c r="E102" s="445"/>
      <c r="F102" s="303"/>
      <c r="G102" s="303"/>
      <c r="H102" s="450"/>
      <c r="I102" s="450"/>
      <c r="J102" s="450"/>
      <c r="K102" s="450"/>
      <c r="L102" s="450"/>
      <c r="M102" s="450"/>
      <c r="N102" s="450"/>
      <c r="O102" s="450"/>
      <c r="P102" s="458">
        <f t="shared" si="1"/>
        <v>0</v>
      </c>
    </row>
    <row r="103" spans="1:16" ht="28.5">
      <c r="A103" s="479"/>
      <c r="B103" s="457">
        <v>46</v>
      </c>
      <c r="C103" s="442" t="s">
        <v>198</v>
      </c>
      <c r="D103" s="257" t="s">
        <v>34</v>
      </c>
      <c r="E103" s="445"/>
      <c r="F103" s="303"/>
      <c r="G103" s="303"/>
      <c r="H103" s="450"/>
      <c r="I103" s="450"/>
      <c r="J103" s="450"/>
      <c r="K103" s="450"/>
      <c r="L103" s="450"/>
      <c r="M103" s="450"/>
      <c r="N103" s="450"/>
      <c r="O103" s="450"/>
      <c r="P103" s="458">
        <f t="shared" si="1"/>
        <v>0</v>
      </c>
    </row>
    <row r="104" spans="1:16" ht="28.5">
      <c r="A104" s="479"/>
      <c r="B104" s="457">
        <v>47</v>
      </c>
      <c r="C104" s="442" t="s">
        <v>199</v>
      </c>
      <c r="D104" s="257" t="s">
        <v>34</v>
      </c>
      <c r="E104" s="445"/>
      <c r="F104" s="303"/>
      <c r="G104" s="303"/>
      <c r="H104" s="450"/>
      <c r="I104" s="450"/>
      <c r="J104" s="450"/>
      <c r="K104" s="450"/>
      <c r="L104" s="450"/>
      <c r="M104" s="450"/>
      <c r="N104" s="450"/>
      <c r="O104" s="450"/>
      <c r="P104" s="458">
        <f t="shared" si="1"/>
        <v>0</v>
      </c>
    </row>
    <row r="105" spans="1:16" ht="28.5">
      <c r="A105" s="479"/>
      <c r="B105" s="457">
        <v>48</v>
      </c>
      <c r="C105" s="442" t="s">
        <v>200</v>
      </c>
      <c r="D105" s="257" t="s">
        <v>34</v>
      </c>
      <c r="E105" s="445"/>
      <c r="F105" s="303"/>
      <c r="G105" s="303"/>
      <c r="H105" s="450"/>
      <c r="I105" s="450"/>
      <c r="J105" s="450"/>
      <c r="K105" s="450"/>
      <c r="L105" s="450"/>
      <c r="M105" s="450"/>
      <c r="N105" s="450"/>
      <c r="O105" s="450"/>
      <c r="P105" s="458">
        <f t="shared" si="1"/>
        <v>0</v>
      </c>
    </row>
    <row r="106" spans="1:16" ht="28.5">
      <c r="A106" s="479"/>
      <c r="B106" s="457">
        <v>49</v>
      </c>
      <c r="C106" s="442" t="s">
        <v>201</v>
      </c>
      <c r="D106" s="257" t="s">
        <v>34</v>
      </c>
      <c r="E106" s="445"/>
      <c r="F106" s="303"/>
      <c r="G106" s="303"/>
      <c r="H106" s="450"/>
      <c r="I106" s="450"/>
      <c r="J106" s="450"/>
      <c r="K106" s="450"/>
      <c r="L106" s="450"/>
      <c r="M106" s="450"/>
      <c r="N106" s="450"/>
      <c r="O106" s="450"/>
      <c r="P106" s="458">
        <f t="shared" si="1"/>
        <v>0</v>
      </c>
    </row>
    <row r="107" spans="1:16">
      <c r="A107" s="479"/>
      <c r="B107" s="459" t="s">
        <v>323</v>
      </c>
      <c r="C107" s="442"/>
      <c r="D107" s="257" t="s">
        <v>257</v>
      </c>
      <c r="E107" s="445"/>
      <c r="F107" s="303"/>
      <c r="G107" s="303"/>
      <c r="H107" s="450"/>
      <c r="I107" s="450"/>
      <c r="J107" s="450"/>
      <c r="K107" s="450"/>
      <c r="L107" s="450"/>
      <c r="M107" s="450"/>
      <c r="N107" s="450"/>
      <c r="O107" s="450"/>
      <c r="P107" s="458"/>
    </row>
    <row r="108" spans="1:16">
      <c r="A108" s="479"/>
      <c r="B108" s="457"/>
      <c r="C108" s="442"/>
      <c r="D108" s="257"/>
      <c r="E108" s="445"/>
      <c r="F108" s="303"/>
      <c r="G108" s="303"/>
      <c r="H108" s="450"/>
      <c r="I108" s="450"/>
      <c r="J108" s="450"/>
      <c r="K108" s="450"/>
      <c r="L108" s="450"/>
      <c r="M108" s="450"/>
      <c r="N108" s="450"/>
      <c r="O108" s="450"/>
      <c r="P108" s="458"/>
    </row>
    <row r="109" spans="1:16">
      <c r="A109" s="479"/>
      <c r="B109" s="457"/>
      <c r="C109" s="442"/>
      <c r="D109" s="257"/>
      <c r="E109" s="445"/>
      <c r="F109" s="303"/>
      <c r="G109" s="303"/>
      <c r="H109" s="450"/>
      <c r="I109" s="450"/>
      <c r="J109" s="450"/>
      <c r="K109" s="450"/>
      <c r="L109" s="450"/>
      <c r="M109" s="450"/>
      <c r="N109" s="450"/>
      <c r="O109" s="450"/>
      <c r="P109" s="458"/>
    </row>
    <row r="110" spans="1:16">
      <c r="A110" s="479"/>
      <c r="B110" s="457"/>
      <c r="C110" s="442"/>
      <c r="D110" s="257"/>
      <c r="E110" s="445"/>
      <c r="F110" s="303"/>
      <c r="G110" s="303"/>
      <c r="H110" s="450"/>
      <c r="I110" s="450"/>
      <c r="J110" s="450"/>
      <c r="K110" s="450"/>
      <c r="L110" s="450"/>
      <c r="M110" s="450"/>
      <c r="N110" s="450"/>
      <c r="O110" s="450"/>
      <c r="P110" s="458"/>
    </row>
    <row r="111" spans="1:16">
      <c r="B111" s="378"/>
      <c r="C111" s="644" t="s">
        <v>224</v>
      </c>
      <c r="D111" s="644"/>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c r="B112" s="279"/>
      <c r="C112" s="630" t="s">
        <v>264</v>
      </c>
      <c r="D112" s="630"/>
      <c r="E112" s="273"/>
      <c r="F112" s="271"/>
      <c r="G112" s="271"/>
      <c r="H112" s="273"/>
      <c r="I112" s="273"/>
      <c r="J112" s="274">
        <f>SUM(E28*G28*J28,E29*G29*J29,E30*G30*J30,E31*G31,J31*E32*G32*J32,E38*G38*J38,E39*G39*J39,E40*G40*J40)</f>
        <v>0</v>
      </c>
      <c r="K112" s="274">
        <f>SUM(E28*G28*K28,E29*G29*K29,E30*G30*K30,E31*G31*K31,E32*G32*K32,E38*G38*K38,E39*G39*K39,E40*G40*K40)</f>
        <v>0</v>
      </c>
      <c r="L112" s="274"/>
      <c r="M112" s="274"/>
      <c r="N112" s="273"/>
      <c r="O112" s="273"/>
      <c r="P112" s="280">
        <f>SUM(H112:O112)</f>
        <v>0</v>
      </c>
    </row>
    <row r="113" spans="2:16">
      <c r="B113" s="279"/>
      <c r="C113" s="630" t="s">
        <v>265</v>
      </c>
      <c r="D113" s="630"/>
      <c r="E113" s="273"/>
      <c r="F113" s="271"/>
      <c r="G113" s="271"/>
      <c r="H113" s="273"/>
      <c r="I113" s="273"/>
      <c r="J113" s="274">
        <f>J112-(E32*G32*J32)</f>
        <v>0</v>
      </c>
      <c r="K113" s="273">
        <f>K112-(E32*G32*K32)</f>
        <v>0</v>
      </c>
      <c r="L113" s="273"/>
      <c r="M113" s="273"/>
      <c r="N113" s="273"/>
      <c r="O113" s="273"/>
      <c r="P113" s="280"/>
    </row>
    <row r="114" spans="2:16">
      <c r="B114" s="281"/>
      <c r="C114" s="645"/>
      <c r="D114" s="645"/>
      <c r="E114" s="266"/>
      <c r="F114" s="264"/>
      <c r="G114" s="264"/>
      <c r="H114" s="266"/>
      <c r="I114" s="266"/>
      <c r="J114" s="266"/>
      <c r="K114" s="266"/>
      <c r="L114" s="266"/>
      <c r="M114" s="266"/>
      <c r="N114" s="266"/>
      <c r="O114" s="266"/>
      <c r="P114" s="282"/>
    </row>
    <row r="115" spans="2:16">
      <c r="B115" s="281"/>
      <c r="C115" s="265"/>
      <c r="D115" s="266"/>
      <c r="E115" s="266"/>
      <c r="F115" s="264"/>
      <c r="G115" s="264"/>
      <c r="H115" s="266"/>
      <c r="I115" s="266"/>
      <c r="J115" s="266"/>
      <c r="K115" s="266"/>
      <c r="L115" s="266"/>
      <c r="M115" s="266"/>
      <c r="N115" s="266"/>
      <c r="O115" s="266"/>
      <c r="P115" s="282"/>
    </row>
    <row r="116" spans="2:16">
      <c r="B116" s="406"/>
      <c r="C116" s="628" t="s">
        <v>333</v>
      </c>
      <c r="D116" s="628"/>
      <c r="E116" s="257"/>
      <c r="F116" s="268"/>
      <c r="G116" s="257"/>
      <c r="H116" s="269" t="e">
        <f>'3.  Distribution Rates'!#REF!</f>
        <v>#REF!</v>
      </c>
      <c r="I116" s="269" t="e">
        <f>'3.  Distribution Rates'!#REF!</f>
        <v>#REF!</v>
      </c>
      <c r="J116" s="269" t="e">
        <f>'3.  Distribution Rates'!#REF!</f>
        <v>#REF!</v>
      </c>
      <c r="K116" s="269" t="e">
        <f>'3.  Distribution Rates'!#REF!</f>
        <v>#REF!</v>
      </c>
      <c r="L116" s="269" t="e">
        <f>'3.  Distribution Rates'!#REF!</f>
        <v>#REF!</v>
      </c>
      <c r="M116" s="269" t="e">
        <f>'3.  Distribution Rates'!#REF!</f>
        <v>#REF!</v>
      </c>
      <c r="N116" s="269" t="e">
        <f>'3.  Distribution Rates'!#REF!</f>
        <v>#REF!</v>
      </c>
      <c r="O116" s="269"/>
      <c r="P116" s="407"/>
    </row>
    <row r="117" spans="2:16">
      <c r="B117" s="406"/>
      <c r="C117" s="628" t="s">
        <v>312</v>
      </c>
      <c r="D117" s="628"/>
      <c r="E117" s="266"/>
      <c r="F117" s="268"/>
      <c r="G117" s="268"/>
      <c r="H117" s="430"/>
      <c r="I117" s="430"/>
      <c r="J117" s="430"/>
      <c r="K117" s="430"/>
      <c r="L117" s="430"/>
      <c r="M117" s="430"/>
      <c r="N117" s="430"/>
      <c r="O117" s="257"/>
      <c r="P117" s="283">
        <f>SUM(H117:O117)</f>
        <v>0</v>
      </c>
    </row>
    <row r="118" spans="2:16">
      <c r="B118" s="406"/>
      <c r="C118" s="628" t="s">
        <v>313</v>
      </c>
      <c r="D118" s="628"/>
      <c r="E118" s="266"/>
      <c r="F118" s="268"/>
      <c r="G118" s="268"/>
      <c r="H118" s="430"/>
      <c r="I118" s="430"/>
      <c r="J118" s="430"/>
      <c r="K118" s="430"/>
      <c r="L118" s="430"/>
      <c r="M118" s="430"/>
      <c r="N118" s="430"/>
      <c r="O118" s="257"/>
      <c r="P118" s="283">
        <f>SUM(H118:O118)</f>
        <v>0</v>
      </c>
    </row>
    <row r="119" spans="2:16">
      <c r="B119" s="406"/>
      <c r="C119" s="628" t="s">
        <v>314</v>
      </c>
      <c r="D119" s="628"/>
      <c r="E119" s="266"/>
      <c r="F119" s="268"/>
      <c r="G119" s="268"/>
      <c r="H119" s="430"/>
      <c r="I119" s="430"/>
      <c r="J119" s="430"/>
      <c r="K119" s="430"/>
      <c r="L119" s="430"/>
      <c r="M119" s="430"/>
      <c r="N119" s="430"/>
      <c r="O119" s="257"/>
      <c r="P119" s="283">
        <f t="shared" ref="P119" si="2">SUM(H119:O119)</f>
        <v>0</v>
      </c>
    </row>
    <row r="120" spans="2:16">
      <c r="B120" s="406"/>
      <c r="C120" s="628" t="s">
        <v>315</v>
      </c>
      <c r="D120" s="628"/>
      <c r="E120" s="266"/>
      <c r="F120" s="268"/>
      <c r="G120" s="268"/>
      <c r="H120" s="430"/>
      <c r="I120" s="430"/>
      <c r="J120" s="430"/>
      <c r="K120" s="430"/>
      <c r="L120" s="430"/>
      <c r="M120" s="430"/>
      <c r="N120" s="430"/>
      <c r="O120" s="257"/>
      <c r="P120" s="283">
        <f>SUM(H120:O120)</f>
        <v>0</v>
      </c>
    </row>
    <row r="121" spans="2:16">
      <c r="B121" s="406"/>
      <c r="C121" s="628" t="s">
        <v>316</v>
      </c>
      <c r="D121" s="628"/>
      <c r="E121" s="266"/>
      <c r="F121" s="268"/>
      <c r="G121" s="268"/>
      <c r="H121" s="403" t="e">
        <f>'5.  2015 LRAM'!H130*H116</f>
        <v>#REF!</v>
      </c>
      <c r="I121" s="403" t="e">
        <f>'5.  2015 LRAM'!I130*I116</f>
        <v>#REF!</v>
      </c>
      <c r="J121" s="403" t="e">
        <f>'5.  2015 LRAM'!J130*J116</f>
        <v>#REF!</v>
      </c>
      <c r="K121" s="403" t="e">
        <f>'5.  2015 LRAM'!K130*K116</f>
        <v>#REF!</v>
      </c>
      <c r="L121" s="403" t="e">
        <f>'5.  2015 LRAM'!L130*L116</f>
        <v>#REF!</v>
      </c>
      <c r="M121" s="403" t="e">
        <f>'5.  2015 LRAM'!M130*M116</f>
        <v>#REF!</v>
      </c>
      <c r="N121" s="403" t="e">
        <f>'5.  2015 LRAM'!N130*N116</f>
        <v>#REF!</v>
      </c>
      <c r="O121" s="257"/>
      <c r="P121" s="283" t="e">
        <f t="shared" ref="P121:P122" si="3">SUM(H121:O121)</f>
        <v>#REF!</v>
      </c>
    </row>
    <row r="122" spans="2:16">
      <c r="B122" s="406"/>
      <c r="C122" s="628" t="s">
        <v>317</v>
      </c>
      <c r="D122" s="628"/>
      <c r="E122" s="266"/>
      <c r="F122" s="268"/>
      <c r="G122" s="268"/>
      <c r="H122" s="403" t="e">
        <f>'5-b. 2016 LRAM'!H128*H116</f>
        <v>#REF!</v>
      </c>
      <c r="I122" s="403" t="e">
        <f>'5-b. 2016 LRAM'!I128*I116</f>
        <v>#REF!</v>
      </c>
      <c r="J122" s="403" t="e">
        <f>'5-b. 2016 LRAM'!J128*J116</f>
        <v>#REF!</v>
      </c>
      <c r="K122" s="403" t="e">
        <f>'5-b. 2016 LRAM'!K128*K116</f>
        <v>#REF!</v>
      </c>
      <c r="L122" s="403" t="e">
        <f>'5-b. 2016 LRAM'!L128*L116</f>
        <v>#REF!</v>
      </c>
      <c r="M122" s="403" t="e">
        <f>'5-b. 2016 LRAM'!M128*M116</f>
        <v>#REF!</v>
      </c>
      <c r="N122" s="403" t="e">
        <f>'5-b. 2016 LRAM'!N128*N116</f>
        <v>#REF!</v>
      </c>
      <c r="O122" s="257"/>
      <c r="P122" s="283" t="e">
        <f t="shared" si="3"/>
        <v>#REF!</v>
      </c>
    </row>
    <row r="123" spans="2:16">
      <c r="B123" s="406"/>
      <c r="C123" s="628" t="s">
        <v>318</v>
      </c>
      <c r="D123" s="628"/>
      <c r="E123" s="266"/>
      <c r="F123" s="268"/>
      <c r="G123" s="268"/>
      <c r="H123" s="403" t="e">
        <f>'5-c.  2017 LRAM'!H129*H116</f>
        <v>#REF!</v>
      </c>
      <c r="I123" s="403" t="e">
        <f>'5-c.  2017 LRAM'!I129*I116</f>
        <v>#REF!</v>
      </c>
      <c r="J123" s="403" t="e">
        <f>'5-c.  2017 LRAM'!J129*J116</f>
        <v>#REF!</v>
      </c>
      <c r="K123" s="403" t="e">
        <f>'5-c.  2017 LRAM'!K129*K116</f>
        <v>#REF!</v>
      </c>
      <c r="L123" s="403" t="e">
        <f>'5-c.  2017 LRAM'!L129*L116</f>
        <v>#REF!</v>
      </c>
      <c r="M123" s="403" t="e">
        <f>'5-c.  2017 LRAM'!M129*M116</f>
        <v>#REF!</v>
      </c>
      <c r="N123" s="403" t="e">
        <f>'5-c.  2017 LRAM'!N129*N116</f>
        <v>#REF!</v>
      </c>
      <c r="O123" s="257"/>
      <c r="P123" s="283" t="e">
        <f>SUM(H123:O123)</f>
        <v>#REF!</v>
      </c>
    </row>
    <row r="124" spans="2:16">
      <c r="B124" s="406"/>
      <c r="C124" s="628" t="s">
        <v>319</v>
      </c>
      <c r="D124" s="628"/>
      <c r="E124" s="266"/>
      <c r="F124" s="268"/>
      <c r="G124" s="268"/>
      <c r="H124" s="403" t="e">
        <f>'5-d.  2018 LRAM'!H128*H116</f>
        <v>#REF!</v>
      </c>
      <c r="I124" s="403" t="e">
        <f>'5-d.  2018 LRAM'!I128*I116</f>
        <v>#REF!</v>
      </c>
      <c r="J124" s="403" t="e">
        <f>'5-d.  2018 LRAM'!J128*J116</f>
        <v>#REF!</v>
      </c>
      <c r="K124" s="403" t="e">
        <f>'5-d.  2018 LRAM'!K128*K116</f>
        <v>#REF!</v>
      </c>
      <c r="L124" s="403" t="e">
        <f>'5-d.  2018 LRAM'!L128*L116</f>
        <v>#REF!</v>
      </c>
      <c r="M124" s="403" t="e">
        <f>'5-d.  2018 LRAM'!M128*M116</f>
        <v>#REF!</v>
      </c>
      <c r="N124" s="403" t="e">
        <f>'5-d.  2018 LRAM'!N128*N116</f>
        <v>#REF!</v>
      </c>
      <c r="O124" s="257"/>
      <c r="P124" s="283" t="e">
        <f t="shared" ref="P124:P126" si="4">SUM(H124:O124)</f>
        <v>#REF!</v>
      </c>
    </row>
    <row r="125" spans="2:16">
      <c r="B125" s="406"/>
      <c r="C125" s="628" t="s">
        <v>320</v>
      </c>
      <c r="D125" s="628"/>
      <c r="E125" s="266"/>
      <c r="F125" s="268"/>
      <c r="G125" s="268"/>
      <c r="H125" s="403" t="e">
        <f>'5-e.  2019 LRAM'!H128*H116</f>
        <v>#REF!</v>
      </c>
      <c r="I125" s="403" t="e">
        <f>'5-e.  2019 LRAM'!I128*I116</f>
        <v>#REF!</v>
      </c>
      <c r="J125" s="403" t="e">
        <f>'5-e.  2019 LRAM'!J128*J116</f>
        <v>#REF!</v>
      </c>
      <c r="K125" s="403" t="e">
        <f>'5-e.  2019 LRAM'!K128*K116</f>
        <v>#REF!</v>
      </c>
      <c r="L125" s="403" t="e">
        <f>'5-e.  2019 LRAM'!L128*L116</f>
        <v>#REF!</v>
      </c>
      <c r="M125" s="403" t="e">
        <f>'5-e.  2019 LRAM'!M128*M116</f>
        <v>#REF!</v>
      </c>
      <c r="N125" s="403" t="e">
        <f>'5-e.  2019 LRAM'!N128*N116</f>
        <v>#REF!</v>
      </c>
      <c r="O125" s="257"/>
      <c r="P125" s="283" t="e">
        <f t="shared" si="4"/>
        <v>#REF!</v>
      </c>
    </row>
    <row r="126" spans="2:16">
      <c r="B126" s="406"/>
      <c r="C126" s="628" t="s">
        <v>321</v>
      </c>
      <c r="D126" s="628"/>
      <c r="E126" s="266"/>
      <c r="F126" s="268"/>
      <c r="G126" s="268"/>
      <c r="H126" s="403" t="e">
        <f>H111*H116</f>
        <v>#REF!</v>
      </c>
      <c r="I126" s="403" t="e">
        <f>I111*I116</f>
        <v>#REF!</v>
      </c>
      <c r="J126" s="403" t="e">
        <f>J112*J116</f>
        <v>#REF!</v>
      </c>
      <c r="K126" s="403" t="e">
        <f>K112*K116</f>
        <v>#REF!</v>
      </c>
      <c r="L126" s="403" t="e">
        <f>L112*L116</f>
        <v>#REF!</v>
      </c>
      <c r="M126" s="403" t="e">
        <f>M112*M116</f>
        <v>#REF!</v>
      </c>
      <c r="N126" s="403" t="e">
        <f>N111*N116</f>
        <v>#REF!</v>
      </c>
      <c r="O126" s="257"/>
      <c r="P126" s="283" t="e">
        <f t="shared" si="4"/>
        <v>#REF!</v>
      </c>
    </row>
    <row r="127" spans="2:16">
      <c r="B127" s="285"/>
      <c r="C127" s="481" t="s">
        <v>311</v>
      </c>
      <c r="D127" s="287"/>
      <c r="E127" s="287"/>
      <c r="F127" s="288"/>
      <c r="G127" s="288"/>
      <c r="H127" s="482" t="e">
        <f t="shared" ref="H127:N127" si="5">SUM(H117:H126)</f>
        <v>#REF!</v>
      </c>
      <c r="I127" s="482" t="e">
        <f t="shared" si="5"/>
        <v>#REF!</v>
      </c>
      <c r="J127" s="482" t="e">
        <f t="shared" si="5"/>
        <v>#REF!</v>
      </c>
      <c r="K127" s="482" t="e">
        <f t="shared" si="5"/>
        <v>#REF!</v>
      </c>
      <c r="L127" s="482" t="e">
        <f t="shared" si="5"/>
        <v>#REF!</v>
      </c>
      <c r="M127" s="482" t="e">
        <f t="shared" si="5"/>
        <v>#REF!</v>
      </c>
      <c r="N127" s="482" t="e">
        <f t="shared" si="5"/>
        <v>#REF!</v>
      </c>
      <c r="O127" s="287"/>
      <c r="P127" s="483"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T54"/>
  <sheetViews>
    <sheetView view="pageBreakPreview" zoomScale="110" zoomScaleNormal="90" zoomScaleSheetLayoutView="110" zoomScalePageLayoutView="85" workbookViewId="0">
      <pane ySplit="2" topLeftCell="A9" activePane="bottomLeft" state="frozen"/>
      <selection pane="bottomLeft" activeCell="I31" sqref="I31"/>
    </sheetView>
  </sheetViews>
  <sheetFormatPr defaultRowHeight="14.25" outlineLevelRow="1"/>
  <cols>
    <col min="1" max="1" width="3.28515625" style="61" customWidth="1"/>
    <col min="2" max="2" width="4" style="61" customWidth="1"/>
    <col min="3" max="3" width="26.42578125" style="64" customWidth="1"/>
    <col min="4" max="4" width="15.140625" style="64" customWidth="1"/>
    <col min="5" max="5" width="10.85546875" style="61" customWidth="1"/>
    <col min="6" max="7" width="11.85546875" style="61" customWidth="1"/>
    <col min="8" max="8" width="10.7109375" style="61" customWidth="1"/>
    <col min="9" max="9" width="11.28515625" style="61" customWidth="1"/>
    <col min="10" max="10" width="4" style="61" customWidth="1"/>
    <col min="11" max="11" width="25.85546875" style="64" customWidth="1"/>
    <col min="12" max="12" width="10.85546875" style="61" customWidth="1"/>
    <col min="13" max="13" width="10.7109375" style="61" customWidth="1"/>
    <col min="14" max="14" width="11.140625" style="61" customWidth="1"/>
    <col min="15" max="15" width="11.28515625" style="61" customWidth="1"/>
    <col min="16" max="16384" width="9.140625" style="61"/>
  </cols>
  <sheetData>
    <row r="1" spans="1:17" ht="155.25" customHeight="1">
      <c r="C1" s="61"/>
      <c r="D1" s="61"/>
    </row>
    <row r="2" spans="1:17" ht="29.25" customHeight="1">
      <c r="B2" s="64"/>
      <c r="C2" s="608" t="s">
        <v>354</v>
      </c>
      <c r="D2" s="608"/>
      <c r="E2" s="608"/>
      <c r="F2" s="608"/>
      <c r="G2" s="608"/>
      <c r="H2" s="608"/>
      <c r="I2" s="608"/>
      <c r="J2" s="608"/>
      <c r="K2" s="608"/>
      <c r="L2" s="608"/>
      <c r="M2" s="608"/>
      <c r="N2" s="608"/>
      <c r="O2" s="608"/>
      <c r="P2" s="608"/>
      <c r="Q2" s="608"/>
    </row>
    <row r="3" spans="1:17" ht="8.25" customHeight="1" outlineLevel="1">
      <c r="B3" s="64"/>
      <c r="C3" s="126"/>
      <c r="D3" s="126"/>
      <c r="E3" s="126"/>
      <c r="F3" s="126"/>
      <c r="G3" s="126"/>
      <c r="H3" s="126"/>
      <c r="I3" s="126"/>
      <c r="J3" s="126"/>
      <c r="K3" s="126"/>
      <c r="L3" s="126"/>
      <c r="M3" s="126"/>
      <c r="N3" s="126"/>
    </row>
    <row r="4" spans="1:17" ht="9" hidden="1" customHeight="1" outlineLevel="1">
      <c r="C4" s="61"/>
      <c r="D4" s="413"/>
      <c r="E4" s="414"/>
      <c r="F4" s="414"/>
      <c r="G4" s="414"/>
      <c r="H4" s="414"/>
      <c r="I4" s="414"/>
      <c r="J4" s="414"/>
      <c r="K4" s="414"/>
      <c r="L4" s="414"/>
      <c r="M4" s="414"/>
      <c r="N4" s="414"/>
      <c r="O4" s="415"/>
    </row>
    <row r="5" spans="1:17" ht="59.25" customHeight="1" outlineLevel="1">
      <c r="D5" s="394" t="s">
        <v>404</v>
      </c>
      <c r="E5" s="65"/>
      <c r="F5" s="695" t="s">
        <v>245</v>
      </c>
      <c r="G5" s="695"/>
      <c r="H5" s="695"/>
      <c r="I5" s="695"/>
      <c r="J5" s="695"/>
      <c r="K5" s="695"/>
      <c r="L5" s="695"/>
      <c r="M5" s="695"/>
      <c r="N5" s="695"/>
      <c r="O5" s="695"/>
    </row>
    <row r="6" spans="1:17" ht="14.25" customHeight="1" outlineLevel="1">
      <c r="D6" s="413"/>
      <c r="E6" s="65"/>
      <c r="F6" s="169" t="s">
        <v>500</v>
      </c>
      <c r="G6" s="65"/>
      <c r="H6" s="165"/>
      <c r="I6" s="165"/>
      <c r="J6" s="165"/>
      <c r="K6" s="165"/>
      <c r="L6" s="294"/>
      <c r="M6" s="165"/>
      <c r="N6" s="165"/>
      <c r="O6" s="65"/>
    </row>
    <row r="7" spans="1:17" ht="6.75" hidden="1" customHeight="1" outlineLevel="1">
      <c r="D7" s="413"/>
      <c r="E7" s="65"/>
      <c r="F7" s="169"/>
      <c r="G7" s="65"/>
      <c r="H7" s="165"/>
      <c r="I7" s="165"/>
      <c r="J7" s="165"/>
      <c r="K7" s="165"/>
      <c r="L7" s="294"/>
      <c r="M7" s="165"/>
      <c r="N7" s="165"/>
      <c r="O7" s="65"/>
    </row>
    <row r="8" spans="1:17" outlineLevel="1">
      <c r="A8" s="124"/>
      <c r="D8" s="78"/>
      <c r="F8" s="165" t="s">
        <v>263</v>
      </c>
      <c r="H8" s="165"/>
      <c r="I8" s="165"/>
      <c r="J8" s="165"/>
      <c r="K8" s="165"/>
      <c r="L8" s="166"/>
      <c r="M8" s="165"/>
      <c r="N8" s="165"/>
    </row>
    <row r="9" spans="1:17" ht="12" customHeight="1" outlineLevel="1">
      <c r="A9" s="124"/>
      <c r="D9" s="78"/>
      <c r="F9" s="165"/>
      <c r="H9" s="165"/>
      <c r="I9" s="165"/>
      <c r="J9" s="165"/>
      <c r="K9" s="165"/>
      <c r="L9" s="166"/>
      <c r="M9" s="165"/>
      <c r="N9" s="165"/>
      <c r="Q9" s="58"/>
    </row>
    <row r="10" spans="1:17" ht="18.75" outlineLevel="1">
      <c r="A10" s="124"/>
      <c r="D10" s="79" t="s">
        <v>341</v>
      </c>
      <c r="E10" s="58"/>
      <c r="F10" s="669" t="s">
        <v>368</v>
      </c>
      <c r="G10" s="669"/>
      <c r="H10" s="215"/>
      <c r="I10" s="165"/>
      <c r="J10" s="165"/>
      <c r="K10" s="165"/>
      <c r="L10" s="166"/>
      <c r="M10" s="165"/>
      <c r="N10" s="165"/>
      <c r="Q10" s="58"/>
    </row>
    <row r="11" spans="1:17" ht="16.5" customHeight="1" outlineLevel="1">
      <c r="A11" s="124"/>
      <c r="D11" s="58"/>
      <c r="E11" s="58"/>
      <c r="F11" s="680" t="s">
        <v>342</v>
      </c>
      <c r="G11" s="680"/>
      <c r="H11" s="680"/>
      <c r="I11" s="165"/>
      <c r="J11" s="165"/>
      <c r="K11" s="166"/>
      <c r="L11" s="165"/>
      <c r="M11" s="165"/>
    </row>
    <row r="12" spans="1:17" ht="12.75" customHeight="1">
      <c r="A12" s="124"/>
    </row>
    <row r="13" spans="1:17" ht="9.75" customHeight="1">
      <c r="A13" s="124"/>
    </row>
    <row r="14" spans="1:17" ht="15">
      <c r="A14" s="124"/>
      <c r="C14" s="168" t="s">
        <v>524</v>
      </c>
    </row>
    <row r="15" spans="1:17" ht="11.25" customHeight="1">
      <c r="A15" s="124"/>
    </row>
    <row r="16" spans="1:17" ht="15">
      <c r="A16" s="124"/>
      <c r="C16" s="243" t="s">
        <v>21</v>
      </c>
      <c r="D16" s="681" t="s">
        <v>365</v>
      </c>
      <c r="E16" s="681"/>
      <c r="F16" s="681"/>
      <c r="G16" s="681"/>
      <c r="H16" s="514"/>
      <c r="K16" s="322" t="s">
        <v>21</v>
      </c>
      <c r="L16" s="681" t="s">
        <v>364</v>
      </c>
      <c r="M16" s="681"/>
      <c r="N16" s="681"/>
      <c r="O16" s="681"/>
      <c r="P16" s="514"/>
    </row>
    <row r="17" spans="1:19" ht="15" customHeight="1">
      <c r="A17" s="40"/>
      <c r="C17" s="243"/>
      <c r="D17" s="170">
        <v>2011</v>
      </c>
      <c r="E17" s="170">
        <v>2012</v>
      </c>
      <c r="F17" s="170">
        <v>2013</v>
      </c>
      <c r="G17" s="170">
        <v>2014</v>
      </c>
      <c r="H17" s="515">
        <v>2015</v>
      </c>
      <c r="K17" s="321"/>
      <c r="L17" s="170">
        <v>2011</v>
      </c>
      <c r="M17" s="170">
        <v>2012</v>
      </c>
      <c r="N17" s="170">
        <v>2013</v>
      </c>
      <c r="O17" s="170">
        <v>2014</v>
      </c>
      <c r="P17" s="515">
        <v>2015</v>
      </c>
    </row>
    <row r="18" spans="1:19" ht="15" customHeight="1">
      <c r="A18" s="40"/>
      <c r="C18" s="149" t="s">
        <v>22</v>
      </c>
      <c r="D18" s="561">
        <v>0.29094229999999999</v>
      </c>
      <c r="E18" s="583">
        <v>0.29094229999999999</v>
      </c>
      <c r="F18" s="583">
        <v>0.29094229999999999</v>
      </c>
      <c r="G18" s="583">
        <v>0.26134679999999999</v>
      </c>
      <c r="H18" s="566">
        <v>0</v>
      </c>
      <c r="K18" s="149" t="s">
        <v>22</v>
      </c>
      <c r="L18" s="560">
        <v>5.8799999999999998E-2</v>
      </c>
      <c r="M18" s="584">
        <v>5.8799999999999998E-2</v>
      </c>
      <c r="N18" s="584">
        <v>5.8799999999999998E-2</v>
      </c>
      <c r="O18" s="584">
        <v>4.82E-2</v>
      </c>
      <c r="P18" s="567">
        <v>0</v>
      </c>
    </row>
    <row r="19" spans="1:19">
      <c r="A19" s="40"/>
      <c r="C19" s="150" t="s">
        <v>32</v>
      </c>
      <c r="D19" s="151" t="s">
        <v>24</v>
      </c>
      <c r="E19" s="561">
        <v>0.62503989999999998</v>
      </c>
      <c r="F19" s="561">
        <v>0.62503989999999998</v>
      </c>
      <c r="G19" s="561">
        <v>0.62503989999999998</v>
      </c>
      <c r="H19" s="566">
        <v>0.55080680000000004</v>
      </c>
      <c r="K19" s="150" t="s">
        <v>32</v>
      </c>
      <c r="L19" s="151"/>
      <c r="M19" s="560">
        <v>0.12139999999999999</v>
      </c>
      <c r="N19" s="560">
        <v>0.12139999999999999</v>
      </c>
      <c r="O19" s="560">
        <v>0.12139999999999999</v>
      </c>
      <c r="P19" s="567">
        <v>0.1041</v>
      </c>
    </row>
    <row r="20" spans="1:19" ht="15" customHeight="1">
      <c r="A20" s="40"/>
      <c r="C20" s="149" t="s">
        <v>206</v>
      </c>
      <c r="D20" s="151" t="s">
        <v>24</v>
      </c>
      <c r="E20" s="151"/>
      <c r="F20" s="561">
        <v>0.22512940000000001</v>
      </c>
      <c r="G20" s="561">
        <v>0.2250509</v>
      </c>
      <c r="H20" s="566">
        <v>0.2217278</v>
      </c>
      <c r="K20" s="149" t="s">
        <v>206</v>
      </c>
      <c r="L20" s="151"/>
      <c r="M20" s="151"/>
      <c r="N20" s="560">
        <v>5.6399999999999999E-2</v>
      </c>
      <c r="O20" s="560">
        <v>5.6399999999999999E-2</v>
      </c>
      <c r="P20" s="567">
        <v>5.6099999999999997E-2</v>
      </c>
    </row>
    <row r="21" spans="1:19" ht="15" customHeight="1">
      <c r="A21" s="40"/>
      <c r="C21" s="149" t="s">
        <v>207</v>
      </c>
      <c r="D21" s="151"/>
      <c r="E21" s="151"/>
      <c r="F21" s="561">
        <v>1.8950000000000002E-2</v>
      </c>
      <c r="G21" s="561">
        <v>0.79995479999999997</v>
      </c>
      <c r="H21" s="566">
        <v>0.76483120000000004</v>
      </c>
      <c r="K21" s="149" t="s">
        <v>207</v>
      </c>
      <c r="L21" s="151"/>
      <c r="M21" s="151"/>
      <c r="N21" s="216">
        <f>+F21</f>
        <v>1.8950000000000002E-2</v>
      </c>
      <c r="O21" s="561">
        <v>0.14130000000000001</v>
      </c>
      <c r="P21" s="566">
        <v>0.1386</v>
      </c>
      <c r="S21" s="152"/>
    </row>
    <row r="22" spans="1:19" ht="15" customHeight="1">
      <c r="A22" s="40"/>
      <c r="C22" s="1"/>
      <c r="D22" s="1"/>
      <c r="E22" s="1"/>
      <c r="F22" s="1"/>
      <c r="G22" s="1"/>
      <c r="L22" s="64"/>
      <c r="M22" s="64"/>
      <c r="N22" s="64"/>
      <c r="O22" s="64"/>
      <c r="S22" s="152"/>
    </row>
    <row r="23" spans="1:19" ht="15" customHeight="1">
      <c r="A23" s="40"/>
      <c r="C23" s="243" t="s">
        <v>21</v>
      </c>
      <c r="D23" s="681" t="s">
        <v>44</v>
      </c>
      <c r="E23" s="681"/>
      <c r="F23" s="681"/>
      <c r="G23" s="681"/>
      <c r="H23" s="512"/>
      <c r="K23" s="324" t="s">
        <v>21</v>
      </c>
      <c r="L23" s="681" t="s">
        <v>266</v>
      </c>
      <c r="M23" s="681"/>
      <c r="N23" s="681"/>
      <c r="O23" s="681"/>
      <c r="P23" s="514"/>
      <c r="R23" s="152"/>
      <c r="S23" s="152"/>
    </row>
    <row r="24" spans="1:19" ht="15" customHeight="1">
      <c r="A24" s="40"/>
      <c r="C24" s="243"/>
      <c r="D24" s="309">
        <v>2011</v>
      </c>
      <c r="E24" s="309">
        <v>2012</v>
      </c>
      <c r="F24" s="309">
        <v>2013</v>
      </c>
      <c r="G24" s="309">
        <v>2014</v>
      </c>
      <c r="H24" s="513">
        <v>2015</v>
      </c>
      <c r="K24" s="323"/>
      <c r="L24" s="309">
        <v>2011</v>
      </c>
      <c r="M24" s="309">
        <v>2012</v>
      </c>
      <c r="N24" s="309">
        <v>2013</v>
      </c>
      <c r="O24" s="309">
        <v>2014</v>
      </c>
      <c r="P24" s="515">
        <v>2015</v>
      </c>
      <c r="R24" s="152"/>
      <c r="S24" s="152"/>
    </row>
    <row r="25" spans="1:19" ht="15" customHeight="1">
      <c r="A25" s="40"/>
      <c r="C25" s="574">
        <v>2011</v>
      </c>
      <c r="D25" s="568"/>
      <c r="E25" s="569">
        <f>E18/$D$18</f>
        <v>1</v>
      </c>
      <c r="F25" s="569">
        <f>F18/$D$18</f>
        <v>1</v>
      </c>
      <c r="G25" s="569">
        <f>G18/$D$18</f>
        <v>0.89827708105696558</v>
      </c>
      <c r="H25" s="570">
        <f>+H18/D18</f>
        <v>0</v>
      </c>
      <c r="K25" s="574">
        <v>2011</v>
      </c>
      <c r="L25" s="568"/>
      <c r="M25" s="569">
        <f>M18/$L$18</f>
        <v>1</v>
      </c>
      <c r="N25" s="569">
        <f>N18/$L$18</f>
        <v>1</v>
      </c>
      <c r="O25" s="569">
        <f>O18/$L$18</f>
        <v>0.81972789115646261</v>
      </c>
      <c r="P25" s="570">
        <f>+P18/L18</f>
        <v>0</v>
      </c>
      <c r="R25" s="152"/>
      <c r="S25" s="152"/>
    </row>
    <row r="26" spans="1:19" ht="15" customHeight="1">
      <c r="A26" s="40"/>
      <c r="C26" s="574">
        <v>2012</v>
      </c>
      <c r="D26" s="568"/>
      <c r="E26" s="568"/>
      <c r="F26" s="569">
        <f>F19/$E$19</f>
        <v>1</v>
      </c>
      <c r="G26" s="569">
        <f>G19/$E$19</f>
        <v>1</v>
      </c>
      <c r="H26" s="570">
        <f>+H19/E19</f>
        <v>0.88123462198173275</v>
      </c>
      <c r="K26" s="574">
        <v>2012</v>
      </c>
      <c r="L26" s="568"/>
      <c r="M26" s="575"/>
      <c r="N26" s="569">
        <f>N19/$M$19</f>
        <v>1</v>
      </c>
      <c r="O26" s="569">
        <f>O19/$M$19</f>
        <v>1</v>
      </c>
      <c r="P26" s="570">
        <f>+P19/M19</f>
        <v>0.85749588138385502</v>
      </c>
      <c r="R26" s="152"/>
      <c r="S26" s="152"/>
    </row>
    <row r="27" spans="1:19" ht="15" customHeight="1">
      <c r="A27" s="40"/>
      <c r="C27" s="574">
        <v>2013</v>
      </c>
      <c r="D27" s="568"/>
      <c r="E27" s="568"/>
      <c r="F27" s="571"/>
      <c r="G27" s="569">
        <f>G20/F20</f>
        <v>0.99965131164565801</v>
      </c>
      <c r="H27" s="570">
        <f>+H20/F20</f>
        <v>0.98489046743783792</v>
      </c>
      <c r="K27" s="576">
        <v>2013</v>
      </c>
      <c r="L27" s="568"/>
      <c r="M27" s="568"/>
      <c r="N27" s="571"/>
      <c r="O27" s="569">
        <f>O20/N20</f>
        <v>1</v>
      </c>
      <c r="P27" s="570">
        <f>+P20/N20</f>
        <v>0.99468085106382975</v>
      </c>
      <c r="R27" s="152"/>
      <c r="S27" s="152"/>
    </row>
    <row r="28" spans="1:19" ht="16.5" customHeight="1">
      <c r="A28" s="40"/>
      <c r="C28" s="577">
        <v>2014</v>
      </c>
      <c r="D28" s="572"/>
      <c r="E28" s="572"/>
      <c r="F28" s="573"/>
      <c r="G28" s="570"/>
      <c r="H28" s="570">
        <f>+H21/G21</f>
        <v>0.95609301925558798</v>
      </c>
      <c r="I28" s="578"/>
      <c r="J28" s="578"/>
      <c r="K28" s="577">
        <v>2014</v>
      </c>
      <c r="L28" s="572"/>
      <c r="M28" s="572"/>
      <c r="N28" s="573"/>
      <c r="O28" s="570">
        <f>+O21/O21</f>
        <v>1</v>
      </c>
      <c r="P28" s="570">
        <f>+P21/O21</f>
        <v>0.98089171974522282</v>
      </c>
      <c r="R28" s="152"/>
      <c r="S28" s="152"/>
    </row>
    <row r="29" spans="1:19" ht="9" customHeight="1">
      <c r="A29" s="40"/>
      <c r="C29" s="29"/>
      <c r="D29" s="305"/>
      <c r="E29" s="305"/>
      <c r="F29" s="306"/>
      <c r="G29" s="307"/>
      <c r="K29" s="29"/>
      <c r="L29" s="305"/>
      <c r="M29" s="305"/>
      <c r="N29" s="306"/>
      <c r="O29" s="307"/>
      <c r="R29" s="152"/>
      <c r="S29" s="152"/>
    </row>
    <row r="30" spans="1:19" ht="9.75" customHeight="1">
      <c r="A30" s="40"/>
      <c r="Q30" s="152"/>
      <c r="R30" s="152"/>
      <c r="S30" s="152"/>
    </row>
    <row r="31" spans="1:19" ht="18.75">
      <c r="A31" s="40"/>
      <c r="C31" s="168" t="s">
        <v>496</v>
      </c>
      <c r="E31" s="148"/>
      <c r="F31" s="148"/>
      <c r="G31" s="148"/>
      <c r="H31" s="148"/>
      <c r="I31" s="148"/>
      <c r="J31" s="148"/>
      <c r="K31" s="148"/>
      <c r="L31" s="148"/>
      <c r="M31" s="148"/>
      <c r="N31" s="148"/>
      <c r="O31" s="148"/>
    </row>
    <row r="32" spans="1:19" ht="8.25" customHeight="1">
      <c r="D32" s="61"/>
    </row>
    <row r="33" spans="1:20" ht="15">
      <c r="C33" s="684" t="s">
        <v>21</v>
      </c>
      <c r="D33" s="670" t="s">
        <v>365</v>
      </c>
      <c r="E33" s="672"/>
      <c r="F33" s="672"/>
      <c r="G33" s="672"/>
      <c r="H33" s="672"/>
      <c r="I33" s="683"/>
      <c r="J33" s="153"/>
      <c r="K33" s="686" t="s">
        <v>21</v>
      </c>
      <c r="L33" s="687" t="s">
        <v>364</v>
      </c>
      <c r="M33" s="688"/>
      <c r="N33" s="688"/>
      <c r="O33" s="688"/>
      <c r="P33" s="688"/>
      <c r="Q33" s="688"/>
      <c r="R33" s="689"/>
      <c r="S33" s="153"/>
    </row>
    <row r="34" spans="1:20" ht="14.25" customHeight="1">
      <c r="C34" s="685"/>
      <c r="D34" s="170">
        <v>2015</v>
      </c>
      <c r="E34" s="170">
        <v>2016</v>
      </c>
      <c r="F34" s="170">
        <v>2017</v>
      </c>
      <c r="G34" s="170">
        <v>2018</v>
      </c>
      <c r="H34" s="172">
        <v>2019</v>
      </c>
      <c r="I34" s="170">
        <v>2020</v>
      </c>
      <c r="J34" s="154"/>
      <c r="K34" s="686"/>
      <c r="L34" s="171"/>
      <c r="M34" s="171">
        <v>2015</v>
      </c>
      <c r="N34" s="171">
        <v>2016</v>
      </c>
      <c r="O34" s="171">
        <v>2017</v>
      </c>
      <c r="P34" s="171">
        <v>2018</v>
      </c>
      <c r="Q34" s="171">
        <v>2019</v>
      </c>
      <c r="R34" s="171">
        <v>2020</v>
      </c>
      <c r="S34" s="155"/>
    </row>
    <row r="35" spans="1:20" ht="15">
      <c r="C35" s="156" t="s">
        <v>218</v>
      </c>
      <c r="D35" s="563">
        <v>2.4173510999999999</v>
      </c>
      <c r="E35" s="564">
        <v>2.3942774</v>
      </c>
      <c r="F35" s="564">
        <v>2.3863069000000001</v>
      </c>
      <c r="G35" s="564">
        <v>2.3861137000000001</v>
      </c>
      <c r="H35" s="564">
        <v>2.3861137000000001</v>
      </c>
      <c r="I35" s="564">
        <v>2.3848927</v>
      </c>
      <c r="J35" s="157"/>
      <c r="K35" s="156" t="s">
        <v>218</v>
      </c>
      <c r="L35" s="158"/>
      <c r="M35" s="565">
        <v>0.19539999999999999</v>
      </c>
      <c r="N35" s="565">
        <v>0.191</v>
      </c>
      <c r="O35" s="565">
        <v>0.1893</v>
      </c>
      <c r="P35" s="565">
        <v>0.1893</v>
      </c>
      <c r="Q35" s="565">
        <v>0.1893</v>
      </c>
      <c r="R35" s="565">
        <v>0.18909999999999999</v>
      </c>
      <c r="S35" s="541" t="s">
        <v>523</v>
      </c>
    </row>
    <row r="36" spans="1:20">
      <c r="C36" s="156" t="s">
        <v>219</v>
      </c>
      <c r="D36" s="160"/>
      <c r="E36" s="217">
        <v>1E-4</v>
      </c>
      <c r="F36" s="217">
        <v>1E-4</v>
      </c>
      <c r="G36" s="217">
        <v>1E-4</v>
      </c>
      <c r="H36" s="217">
        <v>1E-4</v>
      </c>
      <c r="I36" s="217">
        <v>1E-4</v>
      </c>
      <c r="J36" s="157"/>
      <c r="K36" s="156" t="s">
        <v>219</v>
      </c>
      <c r="L36" s="158"/>
      <c r="M36" s="161"/>
      <c r="N36" s="217">
        <v>1E-4</v>
      </c>
      <c r="O36" s="217">
        <v>1E-4</v>
      </c>
      <c r="P36" s="217">
        <v>1E-4</v>
      </c>
      <c r="Q36" s="217">
        <v>1E-4</v>
      </c>
      <c r="R36" s="217">
        <v>1E-4</v>
      </c>
      <c r="S36" s="159"/>
    </row>
    <row r="37" spans="1:20">
      <c r="C37" s="156" t="s">
        <v>220</v>
      </c>
      <c r="D37" s="160"/>
      <c r="E37" s="160"/>
      <c r="F37" s="217">
        <v>1E-4</v>
      </c>
      <c r="G37" s="217">
        <v>1E-4</v>
      </c>
      <c r="H37" s="217">
        <v>1E-4</v>
      </c>
      <c r="I37" s="217">
        <v>1E-4</v>
      </c>
      <c r="J37" s="157"/>
      <c r="K37" s="156" t="s">
        <v>220</v>
      </c>
      <c r="L37" s="158"/>
      <c r="M37" s="161"/>
      <c r="N37" s="161"/>
      <c r="O37" s="217">
        <v>1E-4</v>
      </c>
      <c r="P37" s="217">
        <v>1E-4</v>
      </c>
      <c r="Q37" s="217">
        <v>1E-4</v>
      </c>
      <c r="R37" s="217">
        <v>1E-4</v>
      </c>
      <c r="S37" s="159"/>
    </row>
    <row r="38" spans="1:20">
      <c r="C38" s="156" t="s">
        <v>221</v>
      </c>
      <c r="D38" s="160"/>
      <c r="E38" s="160"/>
      <c r="F38" s="160"/>
      <c r="G38" s="217">
        <v>1E-4</v>
      </c>
      <c r="H38" s="217">
        <v>1E-4</v>
      </c>
      <c r="I38" s="217">
        <v>1E-4</v>
      </c>
      <c r="J38" s="157"/>
      <c r="K38" s="156" t="s">
        <v>221</v>
      </c>
      <c r="L38" s="158"/>
      <c r="M38" s="161"/>
      <c r="N38" s="161"/>
      <c r="O38" s="161"/>
      <c r="P38" s="217">
        <v>1E-4</v>
      </c>
      <c r="Q38" s="217">
        <v>1E-4</v>
      </c>
      <c r="R38" s="217">
        <v>1E-4</v>
      </c>
      <c r="S38" s="159"/>
    </row>
    <row r="39" spans="1:20">
      <c r="C39" s="156" t="s">
        <v>222</v>
      </c>
      <c r="D39" s="160"/>
      <c r="E39" s="160"/>
      <c r="F39" s="160"/>
      <c r="G39" s="160"/>
      <c r="H39" s="217">
        <v>1E-4</v>
      </c>
      <c r="I39" s="217">
        <v>1E-4</v>
      </c>
      <c r="J39" s="157"/>
      <c r="K39" s="156" t="s">
        <v>222</v>
      </c>
      <c r="L39" s="158"/>
      <c r="M39" s="161"/>
      <c r="N39" s="161"/>
      <c r="O39" s="161"/>
      <c r="P39" s="161"/>
      <c r="Q39" s="217">
        <v>1E-4</v>
      </c>
      <c r="R39" s="217">
        <v>1E-4</v>
      </c>
      <c r="S39" s="159"/>
    </row>
    <row r="40" spans="1:20">
      <c r="C40" s="156" t="s">
        <v>223</v>
      </c>
      <c r="D40" s="160"/>
      <c r="E40" s="160"/>
      <c r="F40" s="160"/>
      <c r="G40" s="160"/>
      <c r="H40" s="160"/>
      <c r="I40" s="217">
        <v>1E-4</v>
      </c>
      <c r="J40" s="157"/>
      <c r="K40" s="156" t="s">
        <v>223</v>
      </c>
      <c r="L40" s="158"/>
      <c r="M40" s="161"/>
      <c r="N40" s="161"/>
      <c r="O40" s="161"/>
      <c r="P40" s="161"/>
      <c r="Q40" s="161"/>
      <c r="R40" s="217">
        <v>1E-4</v>
      </c>
      <c r="S40" s="159"/>
    </row>
    <row r="41" spans="1:20" ht="9.75" customHeight="1">
      <c r="D41" s="78"/>
      <c r="E41" s="78"/>
      <c r="F41" s="78"/>
      <c r="G41" s="78"/>
      <c r="H41" s="78"/>
      <c r="I41" s="78"/>
      <c r="J41" s="78"/>
    </row>
    <row r="42" spans="1:20" ht="14.25" customHeight="1">
      <c r="C42" s="684" t="s">
        <v>21</v>
      </c>
      <c r="D42" s="690" t="s">
        <v>44</v>
      </c>
      <c r="E42" s="691"/>
      <c r="F42" s="691"/>
      <c r="G42" s="691"/>
      <c r="H42" s="691"/>
      <c r="I42" s="692"/>
      <c r="K42" s="686" t="s">
        <v>21</v>
      </c>
      <c r="L42" s="693" t="s">
        <v>266</v>
      </c>
      <c r="M42" s="694"/>
      <c r="N42" s="694"/>
      <c r="O42" s="694"/>
      <c r="P42" s="694"/>
      <c r="Q42" s="694"/>
      <c r="R42" s="694"/>
      <c r="S42" s="155"/>
    </row>
    <row r="43" spans="1:20" ht="14.25" customHeight="1">
      <c r="A43" s="682"/>
      <c r="C43" s="685"/>
      <c r="D43" s="171">
        <v>2015</v>
      </c>
      <c r="E43" s="171">
        <v>2016</v>
      </c>
      <c r="F43" s="171">
        <v>2017</v>
      </c>
      <c r="G43" s="171">
        <v>2018</v>
      </c>
      <c r="H43" s="171">
        <v>2019</v>
      </c>
      <c r="I43" s="171">
        <v>2020</v>
      </c>
      <c r="K43" s="686"/>
      <c r="L43" s="171"/>
      <c r="M43" s="171">
        <v>2015</v>
      </c>
      <c r="N43" s="171">
        <v>2016</v>
      </c>
      <c r="O43" s="171">
        <v>2017</v>
      </c>
      <c r="P43" s="171">
        <v>2018</v>
      </c>
      <c r="Q43" s="171">
        <v>2019</v>
      </c>
      <c r="R43" s="173">
        <v>2020</v>
      </c>
      <c r="S43" s="155"/>
      <c r="T43" s="13"/>
    </row>
    <row r="44" spans="1:20">
      <c r="A44" s="682"/>
      <c r="C44" s="156" t="s">
        <v>218</v>
      </c>
      <c r="D44" s="110"/>
      <c r="E44" s="562">
        <f>E35/$D$35</f>
        <v>0.99045496535443289</v>
      </c>
      <c r="F44" s="562">
        <f>F35/$D$35</f>
        <v>0.9871577612370831</v>
      </c>
      <c r="G44" s="562">
        <f>G35/$D$35</f>
        <v>0.98707783904456425</v>
      </c>
      <c r="H44" s="562">
        <f>H35/$D$35</f>
        <v>0.98707783904456425</v>
      </c>
      <c r="I44" s="562">
        <f>I35/$D$35</f>
        <v>0.98657274071606726</v>
      </c>
      <c r="J44" s="163"/>
      <c r="K44" s="156" t="s">
        <v>218</v>
      </c>
      <c r="L44" s="158"/>
      <c r="M44" s="110"/>
      <c r="N44" s="162">
        <f>N35/$M$35</f>
        <v>0.97748208802456504</v>
      </c>
      <c r="O44" s="162">
        <f>O35/$M$35</f>
        <v>0.96878198567041973</v>
      </c>
      <c r="P44" s="162">
        <f>P35/$M$35</f>
        <v>0.96878198567041973</v>
      </c>
      <c r="Q44" s="162">
        <f t="shared" ref="Q44:R44" si="0">Q35/$M$35</f>
        <v>0.96878198567041973</v>
      </c>
      <c r="R44" s="162">
        <f t="shared" si="0"/>
        <v>0.96775844421699075</v>
      </c>
      <c r="S44" s="164"/>
      <c r="T44" s="13"/>
    </row>
    <row r="45" spans="1:20">
      <c r="A45" s="682"/>
      <c r="C45" s="156" t="s">
        <v>219</v>
      </c>
      <c r="D45" s="110"/>
      <c r="E45" s="110"/>
      <c r="F45" s="110">
        <f>F36/$E$36</f>
        <v>1</v>
      </c>
      <c r="G45" s="110">
        <f>G36/$E$36</f>
        <v>1</v>
      </c>
      <c r="H45" s="110">
        <f>H36/$E$36</f>
        <v>1</v>
      </c>
      <c r="I45" s="110">
        <f>I36/$E$36</f>
        <v>1</v>
      </c>
      <c r="K45" s="156" t="s">
        <v>219</v>
      </c>
      <c r="L45" s="158"/>
      <c r="M45" s="110"/>
      <c r="N45" s="110"/>
      <c r="O45" s="110">
        <f>O36/$N$36</f>
        <v>1</v>
      </c>
      <c r="P45" s="110">
        <f>P36/$N$36</f>
        <v>1</v>
      </c>
      <c r="Q45" s="110">
        <f>Q36/$N$36</f>
        <v>1</v>
      </c>
      <c r="R45" s="110">
        <f>R36/$N$36</f>
        <v>1</v>
      </c>
      <c r="S45" s="155"/>
      <c r="T45" s="13"/>
    </row>
    <row r="46" spans="1:20">
      <c r="A46" s="682"/>
      <c r="C46" s="156" t="s">
        <v>220</v>
      </c>
      <c r="D46" s="110"/>
      <c r="E46" s="110"/>
      <c r="F46" s="110"/>
      <c r="G46" s="110">
        <f>G37/$F$37</f>
        <v>1</v>
      </c>
      <c r="H46" s="110">
        <f>H37/$F$37</f>
        <v>1</v>
      </c>
      <c r="I46" s="110">
        <f>I37/$F$37</f>
        <v>1</v>
      </c>
      <c r="K46" s="156" t="s">
        <v>220</v>
      </c>
      <c r="L46" s="158"/>
      <c r="M46" s="110"/>
      <c r="N46" s="110"/>
      <c r="O46" s="110"/>
      <c r="P46" s="162">
        <f>P37/$O$37</f>
        <v>1</v>
      </c>
      <c r="Q46" s="162">
        <f>Q37/$O$37</f>
        <v>1</v>
      </c>
      <c r="R46" s="162">
        <f>R37/$O$37</f>
        <v>1</v>
      </c>
      <c r="S46" s="164"/>
      <c r="T46" s="13"/>
    </row>
    <row r="47" spans="1:20">
      <c r="C47" s="156" t="s">
        <v>221</v>
      </c>
      <c r="D47" s="110"/>
      <c r="E47" s="110"/>
      <c r="F47" s="110"/>
      <c r="G47" s="110"/>
      <c r="H47" s="110">
        <f>H38/$G$38</f>
        <v>1</v>
      </c>
      <c r="I47" s="110">
        <f>I38/$G$38</f>
        <v>1</v>
      </c>
      <c r="K47" s="156" t="s">
        <v>221</v>
      </c>
      <c r="L47" s="158"/>
      <c r="M47" s="110"/>
      <c r="N47" s="110"/>
      <c r="O47" s="110"/>
      <c r="P47" s="110"/>
      <c r="Q47" s="110">
        <f>Q38/$P$38</f>
        <v>1</v>
      </c>
      <c r="R47" s="110">
        <f>R38/$P$38</f>
        <v>1</v>
      </c>
      <c r="S47" s="155"/>
    </row>
    <row r="48" spans="1:20">
      <c r="C48" s="156" t="s">
        <v>222</v>
      </c>
      <c r="D48" s="110"/>
      <c r="E48" s="110"/>
      <c r="F48" s="110"/>
      <c r="G48" s="110"/>
      <c r="H48" s="110"/>
      <c r="I48" s="110">
        <f>I39/H39</f>
        <v>1</v>
      </c>
      <c r="K48" s="156" t="s">
        <v>222</v>
      </c>
      <c r="L48" s="158"/>
      <c r="M48" s="110"/>
      <c r="N48" s="110"/>
      <c r="O48" s="110"/>
      <c r="P48" s="110"/>
      <c r="Q48" s="110"/>
      <c r="R48" s="110">
        <f>R39/Q39</f>
        <v>1</v>
      </c>
      <c r="S48" s="155"/>
    </row>
    <row r="51" spans="3:4">
      <c r="C51" s="61"/>
      <c r="D51" s="61"/>
    </row>
    <row r="52" spans="3:4">
      <c r="C52" s="61"/>
      <c r="D52" s="61"/>
    </row>
    <row r="53" spans="3:4">
      <c r="C53" s="61"/>
      <c r="D53" s="61"/>
    </row>
    <row r="54" spans="3:4">
      <c r="C54" s="61"/>
      <c r="D54" s="61"/>
    </row>
  </sheetData>
  <mergeCells count="17">
    <mergeCell ref="F10:G10"/>
    <mergeCell ref="F11:H11"/>
    <mergeCell ref="C2:Q2"/>
    <mergeCell ref="F5:O5"/>
    <mergeCell ref="D16:G16"/>
    <mergeCell ref="L16:O16"/>
    <mergeCell ref="D23:G23"/>
    <mergeCell ref="L23:O23"/>
    <mergeCell ref="A43:A46"/>
    <mergeCell ref="D33:I33"/>
    <mergeCell ref="C33:C34"/>
    <mergeCell ref="K33:K34"/>
    <mergeCell ref="L33:R33"/>
    <mergeCell ref="C42:C43"/>
    <mergeCell ref="D42:I42"/>
    <mergeCell ref="K42:K43"/>
    <mergeCell ref="L42:R42"/>
  </mergeCells>
  <pageMargins left="0.55118110236220474" right="0.47244094488188981" top="0.74803149606299213" bottom="0.74803149606299213" header="0.31496062992125984" footer="0.31496062992125984"/>
  <pageSetup scale="40"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topLeftCell="C1" zoomScale="80" zoomScaleNormal="80" workbookViewId="0">
      <pane ySplit="3" topLeftCell="A75" activePane="bottomLeft" state="frozen"/>
      <selection pane="bottomLeft" activeCell="I167" sqref="I167"/>
    </sheetView>
  </sheetViews>
  <sheetFormatPr defaultRowHeight="15" outlineLevelRow="1"/>
  <cols>
    <col min="1" max="1" width="4.5703125" style="25" customWidth="1"/>
    <col min="2" max="2" width="17.42578125" style="24" customWidth="1"/>
    <col min="3" max="3" width="22.28515625" style="25" customWidth="1"/>
    <col min="4" max="4" width="5" style="25" customWidth="1"/>
    <col min="5" max="5" width="12.140625" style="25" customWidth="1"/>
    <col min="6" max="6" width="11.42578125" style="25" customWidth="1"/>
    <col min="7" max="7" width="10.42578125" style="25" customWidth="1"/>
    <col min="8" max="8" width="14.5703125" style="25" customWidth="1"/>
    <col min="9" max="9" width="12" style="25" customWidth="1"/>
    <col min="10" max="10" width="11.5703125" style="25" customWidth="1"/>
    <col min="11" max="11" width="12.5703125" style="25" customWidth="1"/>
    <col min="12" max="12" width="11.5703125" style="25" customWidth="1"/>
    <col min="13" max="14" width="9.140625" style="25"/>
    <col min="15" max="15" width="12" style="25" customWidth="1"/>
    <col min="16" max="17" width="9.140625" style="25"/>
    <col min="18" max="18" width="4.140625" style="25" customWidth="1"/>
    <col min="19" max="16384" width="9.140625" style="25"/>
  </cols>
  <sheetData>
    <row r="1" spans="1:21" ht="153" customHeight="1">
      <c r="E1" s="2"/>
      <c r="G1" s="2"/>
      <c r="H1" s="2"/>
      <c r="I1" s="2"/>
      <c r="J1" s="2"/>
      <c r="K1" s="2"/>
      <c r="L1" s="2"/>
      <c r="M1" s="2"/>
      <c r="N1" s="2"/>
      <c r="O1" s="2"/>
      <c r="P1" s="2"/>
      <c r="Q1" s="2"/>
      <c r="R1" s="2"/>
      <c r="S1" s="2"/>
      <c r="T1" s="2"/>
      <c r="U1" s="2"/>
    </row>
    <row r="3" spans="1:21" ht="20.25">
      <c r="A3" s="2"/>
      <c r="B3" s="696" t="s">
        <v>210</v>
      </c>
      <c r="C3" s="696"/>
      <c r="D3" s="696"/>
      <c r="E3" s="696"/>
      <c r="F3" s="696"/>
      <c r="G3" s="696"/>
      <c r="H3" s="696"/>
      <c r="I3" s="696"/>
      <c r="J3" s="696"/>
      <c r="K3" s="696"/>
      <c r="L3" s="696"/>
      <c r="M3" s="696"/>
      <c r="N3" s="696"/>
      <c r="O3" s="696"/>
      <c r="P3" s="696"/>
      <c r="Q3" s="696"/>
      <c r="R3" s="2"/>
      <c r="S3" s="2"/>
      <c r="T3" s="3"/>
      <c r="U3" s="2"/>
    </row>
    <row r="4" spans="1:21" ht="14.25" customHeight="1" outlineLevel="1">
      <c r="B4" s="56"/>
      <c r="C4" s="419"/>
      <c r="D4" s="419"/>
      <c r="E4" s="420"/>
      <c r="F4" s="420"/>
      <c r="G4" s="420"/>
      <c r="H4" s="420"/>
      <c r="I4" s="420"/>
      <c r="J4" s="420"/>
      <c r="K4" s="420"/>
      <c r="L4" s="420"/>
      <c r="M4" s="420"/>
      <c r="N4" s="420"/>
      <c r="O4" s="420"/>
      <c r="P4" s="420"/>
      <c r="Q4" s="420"/>
      <c r="T4" s="3"/>
    </row>
    <row r="5" spans="1:21" s="22" customFormat="1" ht="18.75" outlineLevel="1">
      <c r="A5" s="60"/>
      <c r="B5" s="202"/>
      <c r="C5" s="394" t="s">
        <v>404</v>
      </c>
      <c r="D5" s="397" t="s">
        <v>424</v>
      </c>
      <c r="E5" s="420"/>
      <c r="F5" s="420"/>
      <c r="G5" s="420"/>
      <c r="H5" s="420"/>
      <c r="I5" s="421"/>
      <c r="J5" s="421"/>
      <c r="K5" s="421"/>
      <c r="L5" s="421"/>
      <c r="M5" s="421"/>
      <c r="N5" s="420"/>
      <c r="O5" s="420"/>
      <c r="P5" s="44"/>
      <c r="Q5" s="44"/>
    </row>
    <row r="6" spans="1:21" s="22" customFormat="1" ht="18.75" customHeight="1" outlineLevel="1">
      <c r="B6" s="202"/>
      <c r="C6" s="416"/>
      <c r="D6" s="397" t="s">
        <v>361</v>
      </c>
      <c r="E6" s="416"/>
      <c r="F6" s="416"/>
      <c r="G6" s="416"/>
      <c r="H6" s="416"/>
      <c r="I6" s="421"/>
      <c r="J6" s="421"/>
      <c r="K6" s="421"/>
      <c r="L6" s="421"/>
      <c r="M6" s="421"/>
      <c r="N6" s="416"/>
      <c r="O6" s="416"/>
      <c r="P6" s="44"/>
      <c r="Q6" s="44"/>
    </row>
    <row r="7" spans="1:21" s="22" customFormat="1" ht="49.5" customHeight="1" outlineLevel="1">
      <c r="B7" s="202"/>
      <c r="C7" s="416"/>
      <c r="D7" s="679" t="s">
        <v>378</v>
      </c>
      <c r="E7" s="679"/>
      <c r="F7" s="679"/>
      <c r="G7" s="679"/>
      <c r="H7" s="679"/>
      <c r="I7" s="679"/>
      <c r="J7" s="679"/>
      <c r="K7" s="679"/>
      <c r="L7" s="679"/>
      <c r="M7" s="679"/>
      <c r="N7" s="679"/>
      <c r="O7" s="679"/>
      <c r="P7" s="679"/>
      <c r="Q7" s="679"/>
    </row>
    <row r="8" spans="1:21" s="22" customFormat="1" ht="12" customHeight="1" outlineLevel="1">
      <c r="B8" s="202"/>
      <c r="C8" s="416"/>
      <c r="D8" s="397"/>
      <c r="E8" s="416"/>
      <c r="F8" s="416"/>
      <c r="G8" s="416"/>
      <c r="H8" s="416"/>
      <c r="I8" s="421"/>
      <c r="J8" s="421"/>
      <c r="K8" s="421"/>
      <c r="L8" s="421"/>
      <c r="M8" s="421"/>
      <c r="N8" s="416"/>
      <c r="O8" s="416"/>
      <c r="P8" s="44"/>
      <c r="Q8" s="44"/>
    </row>
    <row r="9" spans="1:21" s="22" customFormat="1" ht="18.75" customHeight="1" outlineLevel="1">
      <c r="B9" s="202"/>
      <c r="C9" s="79" t="s">
        <v>341</v>
      </c>
      <c r="D9" s="220" t="s">
        <v>368</v>
      </c>
      <c r="E9" s="220"/>
      <c r="F9" s="220"/>
      <c r="G9" s="219"/>
      <c r="H9" s="219"/>
      <c r="I9" s="188"/>
      <c r="J9" s="188"/>
      <c r="K9" s="188"/>
      <c r="L9" s="188"/>
      <c r="M9" s="188"/>
      <c r="N9" s="219"/>
      <c r="O9" s="219"/>
      <c r="Q9" s="77"/>
    </row>
    <row r="10" spans="1:21" s="22" customFormat="1" ht="18.75" customHeight="1" outlineLevel="1">
      <c r="B10" s="202"/>
      <c r="C10" s="244"/>
      <c r="D10" s="325" t="s">
        <v>342</v>
      </c>
      <c r="E10" s="244"/>
      <c r="F10" s="219"/>
      <c r="G10" s="219"/>
      <c r="H10" s="219"/>
      <c r="I10" s="188"/>
      <c r="J10" s="188"/>
      <c r="K10" s="188"/>
      <c r="L10" s="188"/>
      <c r="M10" s="188"/>
      <c r="N10" s="219"/>
      <c r="O10" s="219"/>
    </row>
    <row r="11" spans="1:21" s="22" customFormat="1" ht="6.75" customHeight="1" outlineLevel="1">
      <c r="B11" s="244"/>
      <c r="C11" s="244"/>
      <c r="D11" s="325"/>
      <c r="E11" s="244"/>
      <c r="F11" s="244"/>
      <c r="G11" s="244"/>
      <c r="H11" s="244"/>
      <c r="I11" s="188"/>
      <c r="J11" s="188"/>
      <c r="K11" s="188"/>
      <c r="L11" s="188"/>
      <c r="M11" s="188"/>
      <c r="N11" s="244"/>
      <c r="O11" s="244"/>
    </row>
    <row r="12" spans="1:21" ht="8.25" customHeight="1">
      <c r="B12" s="56"/>
      <c r="C12" s="56"/>
      <c r="D12" s="201"/>
      <c r="E12" s="57"/>
      <c r="F12" s="57"/>
      <c r="G12" s="57"/>
      <c r="H12" s="57"/>
      <c r="I12" s="189"/>
      <c r="J12" s="189"/>
      <c r="K12" s="189"/>
      <c r="L12" s="189"/>
      <c r="M12" s="189"/>
      <c r="N12" s="57"/>
      <c r="O12" s="57"/>
      <c r="P12" s="57"/>
      <c r="Q12" s="57"/>
      <c r="T12" s="3"/>
    </row>
    <row r="13" spans="1:21" s="317" customFormat="1" ht="17.25" customHeight="1">
      <c r="B13" s="697" t="s">
        <v>498</v>
      </c>
      <c r="C13" s="697"/>
      <c r="D13" s="318"/>
      <c r="E13" s="319" t="s">
        <v>499</v>
      </c>
      <c r="F13" s="319"/>
      <c r="G13" s="319"/>
      <c r="H13" s="319"/>
      <c r="I13" s="319"/>
      <c r="J13" s="320"/>
      <c r="K13" s="320"/>
      <c r="L13" s="320"/>
      <c r="M13" s="320"/>
      <c r="N13" s="320"/>
      <c r="O13" s="320"/>
      <c r="P13" s="320"/>
      <c r="Q13" s="320"/>
    </row>
    <row r="14" spans="1:21" s="3" customFormat="1" ht="11.25" customHeight="1">
      <c r="B14" s="51"/>
      <c r="E14" s="17"/>
      <c r="F14" s="17"/>
      <c r="G14" s="2"/>
      <c r="H14" s="2"/>
      <c r="I14" s="2"/>
      <c r="J14" s="2"/>
      <c r="K14" s="2"/>
      <c r="L14" s="2"/>
      <c r="M14" s="2"/>
      <c r="N14" s="2"/>
      <c r="O14" s="2"/>
      <c r="P14" s="2"/>
      <c r="Q14" s="2"/>
      <c r="S14" s="25"/>
      <c r="T14" s="25"/>
    </row>
    <row r="15" spans="1:21" s="3" customFormat="1" ht="51">
      <c r="B15" s="225" t="s">
        <v>87</v>
      </c>
      <c r="C15" s="226" t="s">
        <v>369</v>
      </c>
      <c r="D15" s="191"/>
      <c r="E15" s="176" t="s">
        <v>86</v>
      </c>
      <c r="F15" s="176" t="s">
        <v>377</v>
      </c>
      <c r="G15" s="176" t="s">
        <v>87</v>
      </c>
      <c r="H15" s="176" t="s">
        <v>88</v>
      </c>
      <c r="I15" s="176" t="str">
        <f>'1.  LRAMVA Summary'!C21</f>
        <v>Residential</v>
      </c>
      <c r="J15" s="176" t="str">
        <f>'1.  LRAMVA Summary'!D21</f>
        <v>General Service &lt;50 kW</v>
      </c>
      <c r="K15" s="176" t="str">
        <f>'1.  LRAMVA Summary'!E21</f>
        <v>General Service 50 - 999 kW</v>
      </c>
      <c r="L15" s="176" t="str">
        <f>'1.  LRAMVA Summary'!F21</f>
        <v>General Service 1,000 - 4,999 kW</v>
      </c>
      <c r="M15" s="176" t="str">
        <f>'1.  LRAMVA Summary'!G21</f>
        <v>Sentinel Lighting</v>
      </c>
      <c r="N15" s="176" t="str">
        <f>'1.  LRAMVA Summary'!H21</f>
        <v>Street Lighting</v>
      </c>
      <c r="O15" s="176" t="str">
        <f>'1.  LRAMVA Summary'!I21</f>
        <v>Unmetered Scattered Load</v>
      </c>
      <c r="P15" s="176" t="s">
        <v>106</v>
      </c>
      <c r="Q15" s="176" t="str">
        <f>'1.  LRAMVA Summary'!K21</f>
        <v>Total</v>
      </c>
      <c r="S15" s="25"/>
      <c r="T15" s="25"/>
    </row>
    <row r="16" spans="1:21" s="3" customFormat="1" ht="12.75">
      <c r="B16" s="223" t="s">
        <v>68</v>
      </c>
      <c r="C16" s="223">
        <v>1.47E-2</v>
      </c>
      <c r="D16" s="192"/>
      <c r="E16" s="178">
        <v>40544</v>
      </c>
      <c r="F16" s="229">
        <v>2011</v>
      </c>
      <c r="G16" s="179" t="s">
        <v>89</v>
      </c>
      <c r="H16" s="180">
        <f t="shared" ref="H16:H27" si="0">C$16/12</f>
        <v>1.225E-3</v>
      </c>
      <c r="I16" s="181"/>
      <c r="J16" s="181"/>
      <c r="K16" s="181"/>
      <c r="L16" s="181"/>
      <c r="M16" s="181"/>
      <c r="N16" s="181"/>
      <c r="O16" s="181"/>
      <c r="P16" s="181"/>
      <c r="Q16" s="181"/>
    </row>
    <row r="17" spans="2:17" s="3" customFormat="1" ht="12.75">
      <c r="B17" s="177" t="s">
        <v>69</v>
      </c>
      <c r="C17" s="177">
        <v>1.47E-2</v>
      </c>
      <c r="D17" s="192"/>
      <c r="E17" s="178">
        <v>40575</v>
      </c>
      <c r="F17" s="229">
        <v>2011</v>
      </c>
      <c r="G17" s="179" t="s">
        <v>89</v>
      </c>
      <c r="H17" s="180">
        <f t="shared" si="0"/>
        <v>1.225E-3</v>
      </c>
      <c r="I17" s="182">
        <f>SUM('1.  LRAMVA Summary'!C$22:C$23)*(MONTH($E17)-1)/12*$H17</f>
        <v>0.26638194625</v>
      </c>
      <c r="J17" s="182">
        <f>SUM('1.  LRAMVA Summary'!D$22:D$23)*(MONTH($E17)-1)/12*$H17</f>
        <v>0.15192805249999999</v>
      </c>
      <c r="K17" s="182">
        <f>SUM('1.  LRAMVA Summary'!E$22:E$23)*(MONTH($E17)-1)/12*$H17</f>
        <v>5.9761760566666659E-3</v>
      </c>
      <c r="L17" s="182">
        <f>SUM('1.  LRAMVA Summary'!F$22:F$23)*(MONTH($E17)-1)/12*$H17</f>
        <v>0</v>
      </c>
      <c r="M17" s="182">
        <f>SUM('1.  LRAMVA Summary'!G$22:G$23)*(MONTH($E17)-1)/12*$H17</f>
        <v>0</v>
      </c>
      <c r="N17" s="182">
        <f>SUM('1.  LRAMVA Summary'!H$22:H$23)*(MONTH($E17)-1)/12*$H17</f>
        <v>0</v>
      </c>
      <c r="O17" s="182">
        <f>SUM('1.  LRAMVA Summary'!I$22:I$23)*(MONTH($E17)-1)/12*$H17</f>
        <v>0</v>
      </c>
      <c r="P17" s="181"/>
      <c r="Q17" s="181">
        <f t="shared" ref="Q17:Q27" si="1">SUM(I17:P17)</f>
        <v>0.42428617480666664</v>
      </c>
    </row>
    <row r="18" spans="2:17" s="3" customFormat="1" ht="12.75">
      <c r="B18" s="177" t="s">
        <v>70</v>
      </c>
      <c r="C18" s="177">
        <v>1.47E-2</v>
      </c>
      <c r="D18" s="192"/>
      <c r="E18" s="178">
        <v>40603</v>
      </c>
      <c r="F18" s="229">
        <v>2011</v>
      </c>
      <c r="G18" s="179" t="s">
        <v>89</v>
      </c>
      <c r="H18" s="180">
        <f t="shared" si="0"/>
        <v>1.225E-3</v>
      </c>
      <c r="I18" s="182">
        <f>SUM('1.  LRAMVA Summary'!C$22:C$23)*(MONTH($E18)-1)/12*$H18</f>
        <v>0.5327638925</v>
      </c>
      <c r="J18" s="182">
        <f>SUM('1.  LRAMVA Summary'!D$22:D$23)*(MONTH($E18)-1)/12*$H18</f>
        <v>0.30385610499999999</v>
      </c>
      <c r="K18" s="182">
        <f>SUM('1.  LRAMVA Summary'!E$22:E$23)*(MONTH($E18)-1)/12*$H18</f>
        <v>1.1952352113333332E-2</v>
      </c>
      <c r="L18" s="182">
        <f>SUM('1.  LRAMVA Summary'!F$22:F$23)*(MONTH($E18)-1)/12*$H18</f>
        <v>0</v>
      </c>
      <c r="M18" s="182">
        <f>SUM('1.  LRAMVA Summary'!G$22:G$23)*(MONTH($E18)-1)/12*$H18</f>
        <v>0</v>
      </c>
      <c r="N18" s="182">
        <f>SUM('1.  LRAMVA Summary'!H$22:H$23)*(MONTH($E18)-1)/12*$H18</f>
        <v>0</v>
      </c>
      <c r="O18" s="182">
        <f>SUM('1.  LRAMVA Summary'!I$22:I$23)*(MONTH($E18)-1)/12*$H18</f>
        <v>0</v>
      </c>
      <c r="P18" s="181"/>
      <c r="Q18" s="181">
        <f t="shared" si="1"/>
        <v>0.84857234961333328</v>
      </c>
    </row>
    <row r="19" spans="2:17" s="3" customFormat="1" ht="12.75">
      <c r="B19" s="177" t="s">
        <v>71</v>
      </c>
      <c r="C19" s="177">
        <v>1.47E-2</v>
      </c>
      <c r="D19" s="192"/>
      <c r="E19" s="183">
        <v>40634</v>
      </c>
      <c r="F19" s="229">
        <v>2011</v>
      </c>
      <c r="G19" s="184" t="s">
        <v>90</v>
      </c>
      <c r="H19" s="180">
        <f t="shared" si="0"/>
        <v>1.225E-3</v>
      </c>
      <c r="I19" s="186">
        <f>SUM('1.  LRAMVA Summary'!C$22:C$23)*(MONTH($E19)-1)/12*$H19</f>
        <v>0.79914583874999989</v>
      </c>
      <c r="J19" s="186">
        <f>SUM('1.  LRAMVA Summary'!D$22:D$23)*(MONTH($E19)-1)/12*$H19</f>
        <v>0.45578415749999995</v>
      </c>
      <c r="K19" s="186">
        <f>SUM('1.  LRAMVA Summary'!E$22:E$23)*(MONTH($E19)-1)/12*$H19</f>
        <v>1.7928528169999999E-2</v>
      </c>
      <c r="L19" s="186">
        <f>SUM('1.  LRAMVA Summary'!F$22:F$23)*(MONTH($E19)-1)/12*$H19</f>
        <v>0</v>
      </c>
      <c r="M19" s="186">
        <f>SUM('1.  LRAMVA Summary'!G$22:G$23)*(MONTH($E19)-1)/12*$H19</f>
        <v>0</v>
      </c>
      <c r="N19" s="186">
        <f>SUM('1.  LRAMVA Summary'!H$22:H$23)*(MONTH($E19)-1)/12*$H19</f>
        <v>0</v>
      </c>
      <c r="O19" s="186">
        <f>SUM('1.  LRAMVA Summary'!I$22:I$23)*(MONTH($E19)-1)/12*$H19</f>
        <v>0</v>
      </c>
      <c r="P19" s="187"/>
      <c r="Q19" s="187">
        <f t="shared" si="1"/>
        <v>1.2728585244199997</v>
      </c>
    </row>
    <row r="20" spans="2:17" s="3" customFormat="1" ht="12.75">
      <c r="B20" s="177" t="s">
        <v>72</v>
      </c>
      <c r="C20" s="177">
        <v>1.47E-2</v>
      </c>
      <c r="D20" s="192"/>
      <c r="E20" s="183">
        <v>40664</v>
      </c>
      <c r="F20" s="229">
        <v>2011</v>
      </c>
      <c r="G20" s="184" t="s">
        <v>90</v>
      </c>
      <c r="H20" s="180">
        <f t="shared" si="0"/>
        <v>1.225E-3</v>
      </c>
      <c r="I20" s="186">
        <f>SUM('1.  LRAMVA Summary'!C$22:C$23)*(MONTH($E20)-1)/12*$H20</f>
        <v>1.065527785</v>
      </c>
      <c r="J20" s="186">
        <f>SUM('1.  LRAMVA Summary'!D$22:D$23)*(MONTH($E20)-1)/12*$H20</f>
        <v>0.60771220999999997</v>
      </c>
      <c r="K20" s="186">
        <f>SUM('1.  LRAMVA Summary'!E$22:E$23)*(MONTH($E20)-1)/12*$H20</f>
        <v>2.3904704226666663E-2</v>
      </c>
      <c r="L20" s="186">
        <f>SUM('1.  LRAMVA Summary'!F$22:F$23)*(MONTH($E20)-1)/12*$H20</f>
        <v>0</v>
      </c>
      <c r="M20" s="186">
        <f>SUM('1.  LRAMVA Summary'!G$22:G$23)*(MONTH($E20)-1)/12*$H20</f>
        <v>0</v>
      </c>
      <c r="N20" s="186">
        <f>SUM('1.  LRAMVA Summary'!H$22:H$23)*(MONTH($E20)-1)/12*$H20</f>
        <v>0</v>
      </c>
      <c r="O20" s="186">
        <f>SUM('1.  LRAMVA Summary'!I$22:I$23)*(MONTH($E20)-1)/12*$H20</f>
        <v>0</v>
      </c>
      <c r="P20" s="187"/>
      <c r="Q20" s="187">
        <f t="shared" si="1"/>
        <v>1.6971446992266666</v>
      </c>
    </row>
    <row r="21" spans="2:17" s="3" customFormat="1" ht="12.75">
      <c r="B21" s="177" t="s">
        <v>73</v>
      </c>
      <c r="C21" s="177">
        <v>1.47E-2</v>
      </c>
      <c r="D21" s="192"/>
      <c r="E21" s="183">
        <v>40695</v>
      </c>
      <c r="F21" s="229">
        <v>2011</v>
      </c>
      <c r="G21" s="184" t="s">
        <v>90</v>
      </c>
      <c r="H21" s="180">
        <f t="shared" si="0"/>
        <v>1.225E-3</v>
      </c>
      <c r="I21" s="186">
        <f>SUM('1.  LRAMVA Summary'!C$22:C$23)*(MONTH($E21)-1)/12*$H21</f>
        <v>1.3319097312499999</v>
      </c>
      <c r="J21" s="186">
        <f>SUM('1.  LRAMVA Summary'!D$22:D$23)*(MONTH($E21)-1)/12*$H21</f>
        <v>0.75964026250000005</v>
      </c>
      <c r="K21" s="186">
        <f>SUM('1.  LRAMVA Summary'!E$22:E$23)*(MONTH($E21)-1)/12*$H21</f>
        <v>2.9880880283333335E-2</v>
      </c>
      <c r="L21" s="186">
        <f>SUM('1.  LRAMVA Summary'!F$22:F$23)*(MONTH($E21)-1)/12*$H21</f>
        <v>0</v>
      </c>
      <c r="M21" s="186">
        <f>SUM('1.  LRAMVA Summary'!G$22:G$23)*(MONTH($E21)-1)/12*$H21</f>
        <v>0</v>
      </c>
      <c r="N21" s="186">
        <f>SUM('1.  LRAMVA Summary'!H$22:H$23)*(MONTH($E21)-1)/12*$H21</f>
        <v>0</v>
      </c>
      <c r="O21" s="186">
        <f>SUM('1.  LRAMVA Summary'!I$22:I$23)*(MONTH($E21)-1)/12*$H21</f>
        <v>0</v>
      </c>
      <c r="P21" s="187"/>
      <c r="Q21" s="187">
        <f t="shared" si="1"/>
        <v>2.1214308740333334</v>
      </c>
    </row>
    <row r="22" spans="2:17" s="3" customFormat="1" ht="12.75">
      <c r="B22" s="177" t="s">
        <v>74</v>
      </c>
      <c r="C22" s="177">
        <v>1.47E-2</v>
      </c>
      <c r="D22" s="192"/>
      <c r="E22" s="183">
        <v>40725</v>
      </c>
      <c r="F22" s="229">
        <v>2011</v>
      </c>
      <c r="G22" s="184" t="s">
        <v>92</v>
      </c>
      <c r="H22" s="180">
        <f t="shared" si="0"/>
        <v>1.225E-3</v>
      </c>
      <c r="I22" s="186">
        <f>SUM('1.  LRAMVA Summary'!C$22:C$23)*(MONTH($E22)-1)/12*$H22</f>
        <v>1.5982916774999998</v>
      </c>
      <c r="J22" s="186">
        <f>SUM('1.  LRAMVA Summary'!D$22:D$23)*(MONTH($E22)-1)/12*$H22</f>
        <v>0.91156831499999991</v>
      </c>
      <c r="K22" s="186">
        <f>SUM('1.  LRAMVA Summary'!E$22:E$23)*(MONTH($E22)-1)/12*$H22</f>
        <v>3.5857056339999999E-2</v>
      </c>
      <c r="L22" s="186">
        <f>SUM('1.  LRAMVA Summary'!F$22:F$23)*(MONTH($E22)-1)/12*$H22</f>
        <v>0</v>
      </c>
      <c r="M22" s="186">
        <f>SUM('1.  LRAMVA Summary'!G$22:G$23)*(MONTH($E22)-1)/12*$H22</f>
        <v>0</v>
      </c>
      <c r="N22" s="186">
        <f>SUM('1.  LRAMVA Summary'!H$22:H$23)*(MONTH($E22)-1)/12*$H22</f>
        <v>0</v>
      </c>
      <c r="O22" s="186">
        <f>SUM('1.  LRAMVA Summary'!I$22:I$23)*(MONTH($E22)-1)/12*$H22</f>
        <v>0</v>
      </c>
      <c r="P22" s="187"/>
      <c r="Q22" s="187">
        <f t="shared" si="1"/>
        <v>2.5457170488399994</v>
      </c>
    </row>
    <row r="23" spans="2:17" s="3" customFormat="1" ht="12.75">
      <c r="B23" s="177" t="s">
        <v>75</v>
      </c>
      <c r="C23" s="177">
        <v>1.47E-2</v>
      </c>
      <c r="D23" s="192"/>
      <c r="E23" s="183">
        <v>40756</v>
      </c>
      <c r="F23" s="229">
        <v>2011</v>
      </c>
      <c r="G23" s="184" t="s">
        <v>92</v>
      </c>
      <c r="H23" s="180">
        <f t="shared" si="0"/>
        <v>1.225E-3</v>
      </c>
      <c r="I23" s="186">
        <f>SUM('1.  LRAMVA Summary'!C$22:C$23)*(MONTH($E23)-1)/12*$H23</f>
        <v>1.8646736237499997</v>
      </c>
      <c r="J23" s="186">
        <f>SUM('1.  LRAMVA Summary'!D$22:D$23)*(MONTH($E23)-1)/12*$H23</f>
        <v>1.0634963675</v>
      </c>
      <c r="K23" s="186">
        <f>SUM('1.  LRAMVA Summary'!E$22:E$23)*(MONTH($E23)-1)/12*$H23</f>
        <v>4.1833232396666663E-2</v>
      </c>
      <c r="L23" s="186">
        <f>SUM('1.  LRAMVA Summary'!F$22:F$23)*(MONTH($E23)-1)/12*$H23</f>
        <v>0</v>
      </c>
      <c r="M23" s="186">
        <f>SUM('1.  LRAMVA Summary'!G$22:G$23)*(MONTH($E23)-1)/12*$H23</f>
        <v>0</v>
      </c>
      <c r="N23" s="186">
        <f>SUM('1.  LRAMVA Summary'!H$22:H$23)*(MONTH($E23)-1)/12*$H23</f>
        <v>0</v>
      </c>
      <c r="O23" s="186">
        <f>SUM('1.  LRAMVA Summary'!I$22:I$23)*(MONTH($E23)-1)/12*$H23</f>
        <v>0</v>
      </c>
      <c r="P23" s="187"/>
      <c r="Q23" s="187">
        <f t="shared" si="1"/>
        <v>2.9700032236466667</v>
      </c>
    </row>
    <row r="24" spans="2:17" s="3" customFormat="1" ht="12.75">
      <c r="B24" s="177" t="s">
        <v>76</v>
      </c>
      <c r="C24" s="177">
        <v>1.47E-2</v>
      </c>
      <c r="D24" s="192"/>
      <c r="E24" s="183">
        <v>40787</v>
      </c>
      <c r="F24" s="229">
        <v>2011</v>
      </c>
      <c r="G24" s="184" t="s">
        <v>92</v>
      </c>
      <c r="H24" s="180">
        <f t="shared" si="0"/>
        <v>1.225E-3</v>
      </c>
      <c r="I24" s="186">
        <f>SUM('1.  LRAMVA Summary'!C$22:C$23)*(MONTH($E24)-1)/12*$H24</f>
        <v>2.13105557</v>
      </c>
      <c r="J24" s="186">
        <f>SUM('1.  LRAMVA Summary'!D$22:D$23)*(MONTH($E24)-1)/12*$H24</f>
        <v>1.2154244199999999</v>
      </c>
      <c r="K24" s="186">
        <f>SUM('1.  LRAMVA Summary'!E$22:E$23)*(MONTH($E24)-1)/12*$H24</f>
        <v>4.7809408453333327E-2</v>
      </c>
      <c r="L24" s="186">
        <f>SUM('1.  LRAMVA Summary'!F$22:F$23)*(MONTH($E24)-1)/12*$H24</f>
        <v>0</v>
      </c>
      <c r="M24" s="186">
        <f>SUM('1.  LRAMVA Summary'!G$22:G$23)*(MONTH($E24)-1)/12*$H24</f>
        <v>0</v>
      </c>
      <c r="N24" s="186">
        <f>SUM('1.  LRAMVA Summary'!H$22:H$23)*(MONTH($E24)-1)/12*$H24</f>
        <v>0</v>
      </c>
      <c r="O24" s="186">
        <f>SUM('1.  LRAMVA Summary'!I$22:I$23)*(MONTH($E24)-1)/12*$H24</f>
        <v>0</v>
      </c>
      <c r="P24" s="187"/>
      <c r="Q24" s="187">
        <f t="shared" si="1"/>
        <v>3.3942893984533331</v>
      </c>
    </row>
    <row r="25" spans="2:17" s="3" customFormat="1" ht="12.75">
      <c r="B25" s="177" t="s">
        <v>77</v>
      </c>
      <c r="C25" s="177">
        <v>1.47E-2</v>
      </c>
      <c r="D25" s="192"/>
      <c r="E25" s="183">
        <v>40817</v>
      </c>
      <c r="F25" s="229">
        <v>2011</v>
      </c>
      <c r="G25" s="184" t="s">
        <v>93</v>
      </c>
      <c r="H25" s="180">
        <f t="shared" si="0"/>
        <v>1.225E-3</v>
      </c>
      <c r="I25" s="186">
        <f>SUM('1.  LRAMVA Summary'!C$22:C$23)*(MONTH($E25)-1)/12*$H25</f>
        <v>2.3974375162499997</v>
      </c>
      <c r="J25" s="186">
        <f>SUM('1.  LRAMVA Summary'!D$22:D$23)*(MONTH($E25)-1)/12*$H25</f>
        <v>1.3673524724999999</v>
      </c>
      <c r="K25" s="186">
        <f>SUM('1.  LRAMVA Summary'!E$22:E$23)*(MONTH($E25)-1)/12*$H25</f>
        <v>5.3785584509999998E-2</v>
      </c>
      <c r="L25" s="186">
        <f>SUM('1.  LRAMVA Summary'!F$22:F$23)*(MONTH($E25)-1)/12*$H25</f>
        <v>0</v>
      </c>
      <c r="M25" s="186">
        <f>SUM('1.  LRAMVA Summary'!G$22:G$23)*(MONTH($E25)-1)/12*$H25</f>
        <v>0</v>
      </c>
      <c r="N25" s="186">
        <f>SUM('1.  LRAMVA Summary'!H$22:H$23)*(MONTH($E25)-1)/12*$H25</f>
        <v>0</v>
      </c>
      <c r="O25" s="186">
        <f>SUM('1.  LRAMVA Summary'!I$22:I$23)*(MONTH($E25)-1)/12*$H25</f>
        <v>0</v>
      </c>
      <c r="P25" s="187"/>
      <c r="Q25" s="187">
        <f t="shared" si="1"/>
        <v>3.8185755732599995</v>
      </c>
    </row>
    <row r="26" spans="2:17" s="3" customFormat="1" ht="12.75">
      <c r="B26" s="177" t="s">
        <v>78</v>
      </c>
      <c r="C26" s="177">
        <v>1.47E-2</v>
      </c>
      <c r="D26" s="192"/>
      <c r="E26" s="183">
        <v>40848</v>
      </c>
      <c r="F26" s="229">
        <v>2011</v>
      </c>
      <c r="G26" s="184" t="s">
        <v>93</v>
      </c>
      <c r="H26" s="180">
        <f t="shared" si="0"/>
        <v>1.225E-3</v>
      </c>
      <c r="I26" s="186">
        <f>SUM('1.  LRAMVA Summary'!C$22:C$23)*(MONTH($E26)-1)/12*$H26</f>
        <v>2.6638194624999998</v>
      </c>
      <c r="J26" s="186">
        <f>SUM('1.  LRAMVA Summary'!D$22:D$23)*(MONTH($E26)-1)/12*$H26</f>
        <v>1.5192805250000001</v>
      </c>
      <c r="K26" s="186">
        <f>SUM('1.  LRAMVA Summary'!E$22:E$23)*(MONTH($E26)-1)/12*$H26</f>
        <v>5.9761760566666669E-2</v>
      </c>
      <c r="L26" s="186">
        <f>SUM('1.  LRAMVA Summary'!F$22:F$23)*(MONTH($E26)-1)/12*$H26</f>
        <v>0</v>
      </c>
      <c r="M26" s="186">
        <f>SUM('1.  LRAMVA Summary'!G$22:G$23)*(MONTH($E26)-1)/12*$H26</f>
        <v>0</v>
      </c>
      <c r="N26" s="186">
        <f>SUM('1.  LRAMVA Summary'!H$22:H$23)*(MONTH($E26)-1)/12*$H26</f>
        <v>0</v>
      </c>
      <c r="O26" s="186">
        <f>SUM('1.  LRAMVA Summary'!I$22:I$23)*(MONTH($E26)-1)/12*$H26</f>
        <v>0</v>
      </c>
      <c r="P26" s="187"/>
      <c r="Q26" s="187">
        <f t="shared" si="1"/>
        <v>4.2428617480666668</v>
      </c>
    </row>
    <row r="27" spans="2:17" s="3" customFormat="1" ht="12.75">
      <c r="B27" s="177" t="s">
        <v>79</v>
      </c>
      <c r="C27" s="177">
        <v>1.47E-2</v>
      </c>
      <c r="D27" s="192"/>
      <c r="E27" s="183">
        <v>40878</v>
      </c>
      <c r="F27" s="229">
        <v>2011</v>
      </c>
      <c r="G27" s="184" t="s">
        <v>93</v>
      </c>
      <c r="H27" s="180">
        <f t="shared" si="0"/>
        <v>1.225E-3</v>
      </c>
      <c r="I27" s="186">
        <f>SUM('1.  LRAMVA Summary'!C$22:C$23)*(MONTH($E27)-1)/12*$H27</f>
        <v>2.9302014087499995</v>
      </c>
      <c r="J27" s="186">
        <f>SUM('1.  LRAMVA Summary'!D$22:D$23)*(MONTH($E27)-1)/12*$H27</f>
        <v>1.6712085774999998</v>
      </c>
      <c r="K27" s="186">
        <f>SUM('1.  LRAMVA Summary'!E$22:E$23)*(MONTH($E27)-1)/12*$H27</f>
        <v>6.573793662333334E-2</v>
      </c>
      <c r="L27" s="186">
        <f>SUM('1.  LRAMVA Summary'!F$22:F$23)*(MONTH($E27)-1)/12*$H27</f>
        <v>0</v>
      </c>
      <c r="M27" s="186">
        <f>SUM('1.  LRAMVA Summary'!G$22:G$23)*(MONTH($E27)-1)/12*$H27</f>
        <v>0</v>
      </c>
      <c r="N27" s="186">
        <f>SUM('1.  LRAMVA Summary'!H$22:H$23)*(MONTH($E27)-1)/12*$H27</f>
        <v>0</v>
      </c>
      <c r="O27" s="186">
        <f>SUM('1.  LRAMVA Summary'!I$22:I$23)*(MONTH($E27)-1)/12*$H27</f>
        <v>0</v>
      </c>
      <c r="P27" s="187"/>
      <c r="Q27" s="187">
        <f t="shared" si="1"/>
        <v>4.6671479228733324</v>
      </c>
    </row>
    <row r="28" spans="2:17" s="3" customFormat="1" ht="13.5" thickBot="1">
      <c r="B28" s="177" t="s">
        <v>80</v>
      </c>
      <c r="C28" s="177">
        <v>1.47E-2</v>
      </c>
      <c r="D28" s="192"/>
      <c r="E28" s="197" t="s">
        <v>385</v>
      </c>
      <c r="F28" s="197"/>
      <c r="G28" s="198"/>
      <c r="H28" s="199"/>
      <c r="I28" s="200">
        <f>SUM(I16:I27)</f>
        <v>17.5812084525</v>
      </c>
      <c r="J28" s="200">
        <f t="shared" ref="J28:Q28" si="2">SUM(J16:J27)</f>
        <v>10.027251464999999</v>
      </c>
      <c r="K28" s="200">
        <f t="shared" si="2"/>
        <v>0.39442761973999996</v>
      </c>
      <c r="L28" s="200">
        <f t="shared" si="2"/>
        <v>0</v>
      </c>
      <c r="M28" s="200">
        <f t="shared" si="2"/>
        <v>0</v>
      </c>
      <c r="N28" s="200">
        <f t="shared" si="2"/>
        <v>0</v>
      </c>
      <c r="O28" s="200">
        <f t="shared" si="2"/>
        <v>0</v>
      </c>
      <c r="P28" s="200">
        <f t="shared" si="2"/>
        <v>0</v>
      </c>
      <c r="Q28" s="200">
        <f t="shared" si="2"/>
        <v>28.002887537239999</v>
      </c>
    </row>
    <row r="29" spans="2:17" s="3" customFormat="1" ht="13.5" thickTop="1">
      <c r="B29" s="177" t="s">
        <v>81</v>
      </c>
      <c r="C29" s="177">
        <v>1.47E-2</v>
      </c>
      <c r="D29" s="192"/>
      <c r="E29" s="230" t="s">
        <v>91</v>
      </c>
      <c r="F29" s="230"/>
      <c r="G29" s="231"/>
      <c r="H29" s="232"/>
      <c r="I29" s="233"/>
      <c r="J29" s="233"/>
      <c r="K29" s="233"/>
      <c r="L29" s="233"/>
      <c r="M29" s="233"/>
      <c r="N29" s="233"/>
      <c r="O29" s="233"/>
      <c r="P29" s="233"/>
      <c r="Q29" s="234"/>
    </row>
    <row r="30" spans="2:17" s="3" customFormat="1" ht="12.75">
      <c r="B30" s="177" t="s">
        <v>82</v>
      </c>
      <c r="C30" s="177">
        <v>1.47E-2</v>
      </c>
      <c r="D30" s="192"/>
      <c r="E30" s="193" t="s">
        <v>392</v>
      </c>
      <c r="F30" s="193"/>
      <c r="G30" s="194"/>
      <c r="H30" s="195"/>
      <c r="I30" s="196">
        <f>I28+I29</f>
        <v>17.5812084525</v>
      </c>
      <c r="J30" s="196">
        <f t="shared" ref="J30:K30" si="3">J28+J29</f>
        <v>10.027251464999999</v>
      </c>
      <c r="K30" s="196">
        <f t="shared" si="3"/>
        <v>0.39442761973999996</v>
      </c>
      <c r="L30" s="196"/>
      <c r="M30" s="196"/>
      <c r="N30" s="196"/>
      <c r="O30" s="196"/>
      <c r="P30" s="196"/>
      <c r="Q30" s="196">
        <f t="shared" ref="Q30" si="4">Q28+Q29</f>
        <v>28.002887537239999</v>
      </c>
    </row>
    <row r="31" spans="2:17" s="3" customFormat="1" ht="12.75">
      <c r="B31" s="177" t="s">
        <v>83</v>
      </c>
      <c r="C31" s="177">
        <v>1.47E-2</v>
      </c>
      <c r="D31" s="192"/>
      <c r="E31" s="183">
        <v>40909</v>
      </c>
      <c r="F31" s="183" t="s">
        <v>372</v>
      </c>
      <c r="G31" s="184" t="s">
        <v>89</v>
      </c>
      <c r="H31" s="185">
        <f t="shared" ref="H31:H42" si="5">C$20/12</f>
        <v>1.225E-3</v>
      </c>
      <c r="I31" s="186">
        <f>(SUM('1.  LRAMVA Summary'!C$22:C$24)+SUM('1.  LRAMVA Summary'!C$25:C$26)*(MONTH($E31)-1)/12)*$H31</f>
        <v>3.1965833549999996</v>
      </c>
      <c r="J31" s="186">
        <f>(SUM('1.  LRAMVA Summary'!D$22:D$24)+SUM('1.  LRAMVA Summary'!D$25:D$26)*(MONTH($E31)-1)/12)*$H31</f>
        <v>1.8231366299999998</v>
      </c>
      <c r="K31" s="186">
        <f>(SUM('1.  LRAMVA Summary'!E$22:E$24)+SUM('1.  LRAMVA Summary'!E$25:E$26)*(MONTH($E31)-1)/12)*$H31</f>
        <v>7.1714112679999997E-2</v>
      </c>
      <c r="L31" s="186">
        <f>(SUM('1.  LRAMVA Summary'!F$22:F$24)+SUM('1.  LRAMVA Summary'!F$25:F$26)*(MONTH($E31)-1)/12)*$H31</f>
        <v>0</v>
      </c>
      <c r="M31" s="186">
        <f>(SUM('1.  LRAMVA Summary'!G$22:G$24)+SUM('1.  LRAMVA Summary'!G$25:G$26)*(MONTH($E31)-1)/12)*$H31</f>
        <v>0</v>
      </c>
      <c r="N31" s="186">
        <f>(SUM('1.  LRAMVA Summary'!H$22:H$24)+SUM('1.  LRAMVA Summary'!H$25:H$26)*(MONTH($E31)-1)/12)*$H31</f>
        <v>0</v>
      </c>
      <c r="O31" s="186">
        <f>(SUM('1.  LRAMVA Summary'!I$22:I$24)+SUM('1.  LRAMVA Summary'!I$25:I$26)*(MONTH($E31)-1)/12)*$H31</f>
        <v>0</v>
      </c>
      <c r="P31" s="187"/>
      <c r="Q31" s="187">
        <f t="shared" ref="Q31:Q42" si="6">SUM(I31:P31)</f>
        <v>5.0914340976799988</v>
      </c>
    </row>
    <row r="32" spans="2:17" s="3" customFormat="1" ht="12.75">
      <c r="B32" s="177" t="s">
        <v>84</v>
      </c>
      <c r="C32" s="177">
        <v>1.47E-2</v>
      </c>
      <c r="D32" s="192"/>
      <c r="E32" s="183">
        <v>40940</v>
      </c>
      <c r="F32" s="183" t="s">
        <v>372</v>
      </c>
      <c r="G32" s="184" t="s">
        <v>89</v>
      </c>
      <c r="H32" s="185">
        <f t="shared" si="5"/>
        <v>1.225E-3</v>
      </c>
      <c r="I32" s="186">
        <f>(SUM('1.  LRAMVA Summary'!C$22:C$24)+SUM('1.  LRAMVA Summary'!C$25:C$26)*(MONTH($E32)-1)/12)*$H32</f>
        <v>2.8129773</v>
      </c>
      <c r="J32" s="186">
        <f>(SUM('1.  LRAMVA Summary'!D$22:D$24)+SUM('1.  LRAMVA Summary'!D$25:D$26)*(MONTH($E32)-1)/12)*$H32</f>
        <v>1.9531385232829166</v>
      </c>
      <c r="K32" s="186">
        <f>(SUM('1.  LRAMVA Summary'!E$22:E$24)+SUM('1.  LRAMVA Summary'!E$25:E$26)*(MONTH($E32)-1)/12)*$H32</f>
        <v>0.33933235385629995</v>
      </c>
      <c r="L32" s="186">
        <f>(SUM('1.  LRAMVA Summary'!F$22:F$24)+SUM('1.  LRAMVA Summary'!F$25:F$26)*(MONTH($E32)-1)/12)*$H32</f>
        <v>0</v>
      </c>
      <c r="M32" s="186">
        <f>(SUM('1.  LRAMVA Summary'!G$22:G$24)+SUM('1.  LRAMVA Summary'!G$25:G$26)*(MONTH($E32)-1)/12)*$H32</f>
        <v>0</v>
      </c>
      <c r="N32" s="186">
        <f>(SUM('1.  LRAMVA Summary'!H$22:H$24)+SUM('1.  LRAMVA Summary'!H$25:H$26)*(MONTH($E32)-1)/12)*$H32</f>
        <v>0</v>
      </c>
      <c r="O32" s="186">
        <f>(SUM('1.  LRAMVA Summary'!I$22:I$24)+SUM('1.  LRAMVA Summary'!I$25:I$26)*(MONTH($E32)-1)/12)*$H32</f>
        <v>0</v>
      </c>
      <c r="P32" s="187"/>
      <c r="Q32" s="187">
        <f t="shared" si="6"/>
        <v>5.1054481771392162</v>
      </c>
    </row>
    <row r="33" spans="2:17" s="3" customFormat="1" ht="12.75">
      <c r="B33" s="177" t="s">
        <v>85</v>
      </c>
      <c r="C33" s="177">
        <v>1.0999999999999999E-2</v>
      </c>
      <c r="D33" s="192"/>
      <c r="E33" s="183">
        <v>40969</v>
      </c>
      <c r="F33" s="183" t="s">
        <v>372</v>
      </c>
      <c r="G33" s="184" t="s">
        <v>89</v>
      </c>
      <c r="H33" s="185">
        <f t="shared" si="5"/>
        <v>1.225E-3</v>
      </c>
      <c r="I33" s="186">
        <f>(SUM('1.  LRAMVA Summary'!C$22:C$24)+SUM('1.  LRAMVA Summary'!C$25:C$26)*(MONTH($E33)-1)/12)*$H33</f>
        <v>2.4293712449999996</v>
      </c>
      <c r="J33" s="186">
        <f>(SUM('1.  LRAMVA Summary'!D$22:D$24)+SUM('1.  LRAMVA Summary'!D$25:D$26)*(MONTH($E33)-1)/12)*$H33</f>
        <v>2.0831404165658332</v>
      </c>
      <c r="K33" s="186">
        <f>(SUM('1.  LRAMVA Summary'!E$22:E$24)+SUM('1.  LRAMVA Summary'!E$25:E$26)*(MONTH($E33)-1)/12)*$H33</f>
        <v>0.60695059503259996</v>
      </c>
      <c r="L33" s="186">
        <f>(SUM('1.  LRAMVA Summary'!F$22:F$24)+SUM('1.  LRAMVA Summary'!F$25:F$26)*(MONTH($E33)-1)/12)*$H33</f>
        <v>0</v>
      </c>
      <c r="M33" s="186">
        <f>(SUM('1.  LRAMVA Summary'!G$22:G$24)+SUM('1.  LRAMVA Summary'!G$25:G$26)*(MONTH($E33)-1)/12)*$H33</f>
        <v>0</v>
      </c>
      <c r="N33" s="186">
        <f>(SUM('1.  LRAMVA Summary'!H$22:H$24)+SUM('1.  LRAMVA Summary'!H$25:H$26)*(MONTH($E33)-1)/12)*$H33</f>
        <v>0</v>
      </c>
      <c r="O33" s="186">
        <f>(SUM('1.  LRAMVA Summary'!I$22:I$24)+SUM('1.  LRAMVA Summary'!I$25:I$26)*(MONTH($E33)-1)/12)*$H33</f>
        <v>0</v>
      </c>
      <c r="P33" s="187"/>
      <c r="Q33" s="187">
        <f t="shared" si="6"/>
        <v>5.1194622565984336</v>
      </c>
    </row>
    <row r="34" spans="2:17" s="3" customFormat="1" ht="12.75">
      <c r="B34" s="177" t="s">
        <v>370</v>
      </c>
      <c r="C34" s="177">
        <v>1.0999999999999999E-2</v>
      </c>
      <c r="D34" s="192"/>
      <c r="E34" s="183">
        <v>41000</v>
      </c>
      <c r="F34" s="183" t="s">
        <v>372</v>
      </c>
      <c r="G34" s="184" t="s">
        <v>90</v>
      </c>
      <c r="H34" s="185">
        <f t="shared" si="5"/>
        <v>1.225E-3</v>
      </c>
      <c r="I34" s="186">
        <f>(SUM('1.  LRAMVA Summary'!C$22:C$24)+SUM('1.  LRAMVA Summary'!C$25:C$26)*(MONTH($E34)-1)/12)*$H34</f>
        <v>2.04576519</v>
      </c>
      <c r="J34" s="186">
        <f>(SUM('1.  LRAMVA Summary'!D$22:D$24)+SUM('1.  LRAMVA Summary'!D$25:D$26)*(MONTH($E34)-1)/12)*$H34</f>
        <v>2.2131423098487502</v>
      </c>
      <c r="K34" s="186">
        <f>(SUM('1.  LRAMVA Summary'!E$22:E$24)+SUM('1.  LRAMVA Summary'!E$25:E$26)*(MONTH($E34)-1)/12)*$H34</f>
        <v>0.87456883620889991</v>
      </c>
      <c r="L34" s="186">
        <f>(SUM('1.  LRAMVA Summary'!F$22:F$24)+SUM('1.  LRAMVA Summary'!F$25:F$26)*(MONTH($E34)-1)/12)*$H34</f>
        <v>0</v>
      </c>
      <c r="M34" s="186">
        <f>(SUM('1.  LRAMVA Summary'!G$22:G$24)+SUM('1.  LRAMVA Summary'!G$25:G$26)*(MONTH($E34)-1)/12)*$H34</f>
        <v>0</v>
      </c>
      <c r="N34" s="186">
        <f>(SUM('1.  LRAMVA Summary'!H$22:H$24)+SUM('1.  LRAMVA Summary'!H$25:H$26)*(MONTH($E34)-1)/12)*$H34</f>
        <v>0</v>
      </c>
      <c r="O34" s="186">
        <f>(SUM('1.  LRAMVA Summary'!I$22:I$24)+SUM('1.  LRAMVA Summary'!I$25:I$26)*(MONTH($E34)-1)/12)*$H34</f>
        <v>0</v>
      </c>
      <c r="P34" s="187"/>
      <c r="Q34" s="187">
        <f t="shared" si="6"/>
        <v>5.1334763360576492</v>
      </c>
    </row>
    <row r="35" spans="2:17" s="3" customFormat="1" ht="12.75">
      <c r="B35" s="177" t="s">
        <v>371</v>
      </c>
      <c r="C35" s="177">
        <v>1.0999999999999999E-2</v>
      </c>
      <c r="D35" s="192"/>
      <c r="E35" s="183">
        <v>41030</v>
      </c>
      <c r="F35" s="183" t="s">
        <v>372</v>
      </c>
      <c r="G35" s="184" t="s">
        <v>90</v>
      </c>
      <c r="H35" s="185">
        <f t="shared" si="5"/>
        <v>1.225E-3</v>
      </c>
      <c r="I35" s="186">
        <f>(SUM('1.  LRAMVA Summary'!C$22:C$24)+SUM('1.  LRAMVA Summary'!C$25:C$26)*(MONTH($E35)-1)/12)*$H35</f>
        <v>1.6621591349999998</v>
      </c>
      <c r="J35" s="186">
        <f>(SUM('1.  LRAMVA Summary'!D$22:D$24)+SUM('1.  LRAMVA Summary'!D$25:D$26)*(MONTH($E35)-1)/12)*$H35</f>
        <v>2.3431442031316667</v>
      </c>
      <c r="K35" s="186">
        <f>(SUM('1.  LRAMVA Summary'!E$22:E$24)+SUM('1.  LRAMVA Summary'!E$25:E$26)*(MONTH($E35)-1)/12)*$H35</f>
        <v>1.1421870773851999</v>
      </c>
      <c r="L35" s="186">
        <f>(SUM('1.  LRAMVA Summary'!F$22:F$24)+SUM('1.  LRAMVA Summary'!F$25:F$26)*(MONTH($E35)-1)/12)*$H35</f>
        <v>0</v>
      </c>
      <c r="M35" s="186">
        <f>(SUM('1.  LRAMVA Summary'!G$22:G$24)+SUM('1.  LRAMVA Summary'!G$25:G$26)*(MONTH($E35)-1)/12)*$H35</f>
        <v>0</v>
      </c>
      <c r="N35" s="186">
        <f>(SUM('1.  LRAMVA Summary'!H$22:H$24)+SUM('1.  LRAMVA Summary'!H$25:H$26)*(MONTH($E35)-1)/12)*$H35</f>
        <v>0</v>
      </c>
      <c r="O35" s="186">
        <f>(SUM('1.  LRAMVA Summary'!I$22:I$24)+SUM('1.  LRAMVA Summary'!I$25:I$26)*(MONTH($E35)-1)/12)*$H35</f>
        <v>0</v>
      </c>
      <c r="P35" s="187"/>
      <c r="Q35" s="187">
        <f t="shared" si="6"/>
        <v>5.1474904155168666</v>
      </c>
    </row>
    <row r="36" spans="2:17" s="3" customFormat="1" ht="12.75">
      <c r="B36" s="177" t="s">
        <v>122</v>
      </c>
      <c r="C36" s="177">
        <v>1.0999999999999999E-2</v>
      </c>
      <c r="D36" s="192"/>
      <c r="E36" s="183">
        <v>41061</v>
      </c>
      <c r="F36" s="183" t="s">
        <v>372</v>
      </c>
      <c r="G36" s="184" t="s">
        <v>90</v>
      </c>
      <c r="H36" s="185">
        <f t="shared" si="5"/>
        <v>1.225E-3</v>
      </c>
      <c r="I36" s="186">
        <f>(SUM('1.  LRAMVA Summary'!C$22:C$24)+SUM('1.  LRAMVA Summary'!C$25:C$26)*(MONTH($E36)-1)/12)*$H36</f>
        <v>1.2785530799999998</v>
      </c>
      <c r="J36" s="186">
        <f>(SUM('1.  LRAMVA Summary'!D$22:D$24)+SUM('1.  LRAMVA Summary'!D$25:D$26)*(MONTH($E36)-1)/12)*$H36</f>
        <v>2.4731460964145833</v>
      </c>
      <c r="K36" s="186">
        <f>(SUM('1.  LRAMVA Summary'!E$22:E$24)+SUM('1.  LRAMVA Summary'!E$25:E$26)*(MONTH($E36)-1)/12)*$H36</f>
        <v>1.4098053185615</v>
      </c>
      <c r="L36" s="186">
        <f>(SUM('1.  LRAMVA Summary'!F$22:F$24)+SUM('1.  LRAMVA Summary'!F$25:F$26)*(MONTH($E36)-1)/12)*$H36</f>
        <v>0</v>
      </c>
      <c r="M36" s="186">
        <f>(SUM('1.  LRAMVA Summary'!G$22:G$24)+SUM('1.  LRAMVA Summary'!G$25:G$26)*(MONTH($E36)-1)/12)*$H36</f>
        <v>0</v>
      </c>
      <c r="N36" s="186">
        <f>(SUM('1.  LRAMVA Summary'!H$22:H$24)+SUM('1.  LRAMVA Summary'!H$25:H$26)*(MONTH($E36)-1)/12)*$H36</f>
        <v>0</v>
      </c>
      <c r="O36" s="186">
        <f>(SUM('1.  LRAMVA Summary'!I$22:I$24)+SUM('1.  LRAMVA Summary'!I$25:I$26)*(MONTH($E36)-1)/12)*$H36</f>
        <v>0</v>
      </c>
      <c r="P36" s="187"/>
      <c r="Q36" s="187">
        <f t="shared" si="6"/>
        <v>5.1615044949760831</v>
      </c>
    </row>
    <row r="37" spans="2:17" s="3" customFormat="1" ht="12.75">
      <c r="B37" s="177" t="s">
        <v>123</v>
      </c>
      <c r="C37" s="177">
        <v>1.0999999999999999E-2</v>
      </c>
      <c r="D37" s="192"/>
      <c r="E37" s="183">
        <v>41091</v>
      </c>
      <c r="F37" s="183" t="s">
        <v>372</v>
      </c>
      <c r="G37" s="184" t="s">
        <v>92</v>
      </c>
      <c r="H37" s="185">
        <f t="shared" si="5"/>
        <v>1.225E-3</v>
      </c>
      <c r="I37" s="186">
        <f>(SUM('1.  LRAMVA Summary'!C$22:C$24)+SUM('1.  LRAMVA Summary'!C$25:C$26)*(MONTH($E37)-1)/12)*$H37</f>
        <v>0.89494702500000023</v>
      </c>
      <c r="J37" s="186">
        <f>(SUM('1.  LRAMVA Summary'!D$22:D$24)+SUM('1.  LRAMVA Summary'!D$25:D$26)*(MONTH($E37)-1)/12)*$H37</f>
        <v>2.6031479896975003</v>
      </c>
      <c r="K37" s="186">
        <f>(SUM('1.  LRAMVA Summary'!E$22:E$24)+SUM('1.  LRAMVA Summary'!E$25:E$26)*(MONTH($E37)-1)/12)*$H37</f>
        <v>1.6774235597378</v>
      </c>
      <c r="L37" s="186">
        <f>(SUM('1.  LRAMVA Summary'!F$22:F$24)+SUM('1.  LRAMVA Summary'!F$25:F$26)*(MONTH($E37)-1)/12)*$H37</f>
        <v>0</v>
      </c>
      <c r="M37" s="186">
        <f>(SUM('1.  LRAMVA Summary'!G$22:G$24)+SUM('1.  LRAMVA Summary'!G$25:G$26)*(MONTH($E37)-1)/12)*$H37</f>
        <v>0</v>
      </c>
      <c r="N37" s="186">
        <f>(SUM('1.  LRAMVA Summary'!H$22:H$24)+SUM('1.  LRAMVA Summary'!H$25:H$26)*(MONTH($E37)-1)/12)*$H37</f>
        <v>0</v>
      </c>
      <c r="O37" s="186">
        <f>(SUM('1.  LRAMVA Summary'!I$22:I$24)+SUM('1.  LRAMVA Summary'!I$25:I$26)*(MONTH($E37)-1)/12)*$H37</f>
        <v>0</v>
      </c>
      <c r="P37" s="187"/>
      <c r="Q37" s="187">
        <f t="shared" si="6"/>
        <v>5.1755185744353005</v>
      </c>
    </row>
    <row r="38" spans="2:17" s="3" customFormat="1" ht="12.75">
      <c r="B38" s="177" t="s">
        <v>124</v>
      </c>
      <c r="C38" s="177">
        <v>1.0999999999999999E-2</v>
      </c>
      <c r="D38" s="192"/>
      <c r="E38" s="183">
        <v>41122</v>
      </c>
      <c r="F38" s="183" t="s">
        <v>372</v>
      </c>
      <c r="G38" s="184" t="s">
        <v>92</v>
      </c>
      <c r="H38" s="185">
        <f t="shared" si="5"/>
        <v>1.225E-3</v>
      </c>
      <c r="I38" s="186">
        <f>(SUM('1.  LRAMVA Summary'!C$22:C$24)+SUM('1.  LRAMVA Summary'!C$25:C$26)*(MONTH($E38)-1)/12)*$H38</f>
        <v>0.51134097000000023</v>
      </c>
      <c r="J38" s="186">
        <f>(SUM('1.  LRAMVA Summary'!D$22:D$24)+SUM('1.  LRAMVA Summary'!D$25:D$26)*(MONTH($E38)-1)/12)*$H38</f>
        <v>2.7331498829804164</v>
      </c>
      <c r="K38" s="186">
        <f>(SUM('1.  LRAMVA Summary'!E$22:E$24)+SUM('1.  LRAMVA Summary'!E$25:E$26)*(MONTH($E38)-1)/12)*$H38</f>
        <v>1.9450418009140997</v>
      </c>
      <c r="L38" s="186">
        <f>(SUM('1.  LRAMVA Summary'!F$22:F$24)+SUM('1.  LRAMVA Summary'!F$25:F$26)*(MONTH($E38)-1)/12)*$H38</f>
        <v>0</v>
      </c>
      <c r="M38" s="186">
        <f>(SUM('1.  LRAMVA Summary'!G$22:G$24)+SUM('1.  LRAMVA Summary'!G$25:G$26)*(MONTH($E38)-1)/12)*$H38</f>
        <v>0</v>
      </c>
      <c r="N38" s="186">
        <f>(SUM('1.  LRAMVA Summary'!H$22:H$24)+SUM('1.  LRAMVA Summary'!H$25:H$26)*(MONTH($E38)-1)/12)*$H38</f>
        <v>0</v>
      </c>
      <c r="O38" s="186">
        <f>(SUM('1.  LRAMVA Summary'!I$22:I$24)+SUM('1.  LRAMVA Summary'!I$25:I$26)*(MONTH($E38)-1)/12)*$H38</f>
        <v>0</v>
      </c>
      <c r="P38" s="187"/>
      <c r="Q38" s="187">
        <f t="shared" si="6"/>
        <v>5.189532653894517</v>
      </c>
    </row>
    <row r="39" spans="2:17" s="3" customFormat="1" ht="12.75">
      <c r="B39" s="177" t="s">
        <v>125</v>
      </c>
      <c r="C39" s="227">
        <v>1.0999999999999999E-2</v>
      </c>
      <c r="D39" s="192"/>
      <c r="E39" s="183">
        <v>41153</v>
      </c>
      <c r="F39" s="183" t="s">
        <v>372</v>
      </c>
      <c r="G39" s="184" t="s">
        <v>92</v>
      </c>
      <c r="H39" s="185">
        <f t="shared" si="5"/>
        <v>1.225E-3</v>
      </c>
      <c r="I39" s="186">
        <f>(SUM('1.  LRAMVA Summary'!C$22:C$24)+SUM('1.  LRAMVA Summary'!C$25:C$26)*(MONTH($E39)-1)/12)*$H39</f>
        <v>0.12773491500000003</v>
      </c>
      <c r="J39" s="186">
        <f>(SUM('1.  LRAMVA Summary'!D$22:D$24)+SUM('1.  LRAMVA Summary'!D$25:D$26)*(MONTH($E39)-1)/12)*$H39</f>
        <v>2.8631517762633338</v>
      </c>
      <c r="K39" s="186">
        <f>(SUM('1.  LRAMVA Summary'!E$22:E$24)+SUM('1.  LRAMVA Summary'!E$25:E$26)*(MONTH($E39)-1)/12)*$H39</f>
        <v>2.2126600420904001</v>
      </c>
      <c r="L39" s="186">
        <f>(SUM('1.  LRAMVA Summary'!F$22:F$24)+SUM('1.  LRAMVA Summary'!F$25:F$26)*(MONTH($E39)-1)/12)*$H39</f>
        <v>0</v>
      </c>
      <c r="M39" s="186">
        <f>(SUM('1.  LRAMVA Summary'!G$22:G$24)+SUM('1.  LRAMVA Summary'!G$25:G$26)*(MONTH($E39)-1)/12)*$H39</f>
        <v>0</v>
      </c>
      <c r="N39" s="186">
        <f>(SUM('1.  LRAMVA Summary'!H$22:H$24)+SUM('1.  LRAMVA Summary'!H$25:H$26)*(MONTH($E39)-1)/12)*$H39</f>
        <v>0</v>
      </c>
      <c r="O39" s="186">
        <f>(SUM('1.  LRAMVA Summary'!I$22:I$24)+SUM('1.  LRAMVA Summary'!I$25:I$26)*(MONTH($E39)-1)/12)*$H39</f>
        <v>0</v>
      </c>
      <c r="P39" s="187"/>
      <c r="Q39" s="187">
        <f t="shared" si="6"/>
        <v>5.2035467333537344</v>
      </c>
    </row>
    <row r="40" spans="2:17" s="3" customFormat="1" ht="12.75">
      <c r="B40" s="177" t="s">
        <v>126</v>
      </c>
      <c r="C40" s="227">
        <v>1.0999999999999999E-2</v>
      </c>
      <c r="D40" s="192"/>
      <c r="E40" s="183">
        <v>41183</v>
      </c>
      <c r="F40" s="183" t="s">
        <v>372</v>
      </c>
      <c r="G40" s="184" t="s">
        <v>93</v>
      </c>
      <c r="H40" s="185">
        <f t="shared" si="5"/>
        <v>1.225E-3</v>
      </c>
      <c r="I40" s="186">
        <f>(SUM('1.  LRAMVA Summary'!C$22:C$24)+SUM('1.  LRAMVA Summary'!C$25:C$26)*(MONTH($E40)-1)/12)*$H40</f>
        <v>-0.25587114000000016</v>
      </c>
      <c r="J40" s="186">
        <f>(SUM('1.  LRAMVA Summary'!D$22:D$24)+SUM('1.  LRAMVA Summary'!D$25:D$26)*(MONTH($E40)-1)/12)*$H40</f>
        <v>2.99315366954625</v>
      </c>
      <c r="K40" s="186">
        <f>(SUM('1.  LRAMVA Summary'!E$22:E$24)+SUM('1.  LRAMVA Summary'!E$25:E$26)*(MONTH($E40)-1)/12)*$H40</f>
        <v>2.4802782832667001</v>
      </c>
      <c r="L40" s="186">
        <f>(SUM('1.  LRAMVA Summary'!F$22:F$24)+SUM('1.  LRAMVA Summary'!F$25:F$26)*(MONTH($E40)-1)/12)*$H40</f>
        <v>0</v>
      </c>
      <c r="M40" s="186">
        <f>(SUM('1.  LRAMVA Summary'!G$22:G$24)+SUM('1.  LRAMVA Summary'!G$25:G$26)*(MONTH($E40)-1)/12)*$H40</f>
        <v>0</v>
      </c>
      <c r="N40" s="186">
        <f>(SUM('1.  LRAMVA Summary'!H$22:H$24)+SUM('1.  LRAMVA Summary'!H$25:H$26)*(MONTH($E40)-1)/12)*$H40</f>
        <v>0</v>
      </c>
      <c r="O40" s="186">
        <f>(SUM('1.  LRAMVA Summary'!I$22:I$24)+SUM('1.  LRAMVA Summary'!I$25:I$26)*(MONTH($E40)-1)/12)*$H40</f>
        <v>0</v>
      </c>
      <c r="P40" s="187"/>
      <c r="Q40" s="187">
        <f t="shared" si="6"/>
        <v>5.21756081281295</v>
      </c>
    </row>
    <row r="41" spans="2:17" s="3" customFormat="1" ht="12.75">
      <c r="B41" s="177" t="s">
        <v>127</v>
      </c>
      <c r="C41" s="227">
        <v>1.0999999999999999E-2</v>
      </c>
      <c r="D41" s="192"/>
      <c r="E41" s="183">
        <v>41214</v>
      </c>
      <c r="F41" s="183" t="s">
        <v>372</v>
      </c>
      <c r="G41" s="184" t="s">
        <v>93</v>
      </c>
      <c r="H41" s="185">
        <f t="shared" si="5"/>
        <v>1.225E-3</v>
      </c>
      <c r="I41" s="186">
        <f>(SUM('1.  LRAMVA Summary'!C$22:C$24)+SUM('1.  LRAMVA Summary'!C$25:C$26)*(MONTH($E41)-1)/12)*$H41</f>
        <v>-0.63947719499999989</v>
      </c>
      <c r="J41" s="186">
        <f>(SUM('1.  LRAMVA Summary'!D$22:D$24)+SUM('1.  LRAMVA Summary'!D$25:D$26)*(MONTH($E41)-1)/12)*$H41</f>
        <v>3.123155562829167</v>
      </c>
      <c r="K41" s="186">
        <f>(SUM('1.  LRAMVA Summary'!E$22:E$24)+SUM('1.  LRAMVA Summary'!E$25:E$26)*(MONTH($E41)-1)/12)*$H41</f>
        <v>2.747896524443</v>
      </c>
      <c r="L41" s="186">
        <f>(SUM('1.  LRAMVA Summary'!F$22:F$24)+SUM('1.  LRAMVA Summary'!F$25:F$26)*(MONTH($E41)-1)/12)*$H41</f>
        <v>0</v>
      </c>
      <c r="M41" s="186">
        <f>(SUM('1.  LRAMVA Summary'!G$22:G$24)+SUM('1.  LRAMVA Summary'!G$25:G$26)*(MONTH($E41)-1)/12)*$H41</f>
        <v>0</v>
      </c>
      <c r="N41" s="186">
        <f>(SUM('1.  LRAMVA Summary'!H$22:H$24)+SUM('1.  LRAMVA Summary'!H$25:H$26)*(MONTH($E41)-1)/12)*$H41</f>
        <v>0</v>
      </c>
      <c r="O41" s="186">
        <f>(SUM('1.  LRAMVA Summary'!I$22:I$24)+SUM('1.  LRAMVA Summary'!I$25:I$26)*(MONTH($E41)-1)/12)*$H41</f>
        <v>0</v>
      </c>
      <c r="P41" s="187"/>
      <c r="Q41" s="187">
        <f t="shared" si="6"/>
        <v>5.2315748922721674</v>
      </c>
    </row>
    <row r="42" spans="2:17" s="3" customFormat="1" ht="12.75">
      <c r="B42" s="177" t="s">
        <v>128</v>
      </c>
      <c r="C42" s="227"/>
      <c r="D42" s="192"/>
      <c r="E42" s="183">
        <v>41244</v>
      </c>
      <c r="F42" s="183" t="s">
        <v>372</v>
      </c>
      <c r="G42" s="184" t="s">
        <v>93</v>
      </c>
      <c r="H42" s="185">
        <f t="shared" si="5"/>
        <v>1.225E-3</v>
      </c>
      <c r="I42" s="186">
        <f>(SUM('1.  LRAMVA Summary'!C$22:C$24)+SUM('1.  LRAMVA Summary'!C$25:C$26)*(MONTH($E42)-1)/12)*$H42</f>
        <v>-1.02308325</v>
      </c>
      <c r="J42" s="186">
        <f>(SUM('1.  LRAMVA Summary'!D$22:D$24)+SUM('1.  LRAMVA Summary'!D$25:D$26)*(MONTH($E42)-1)/12)*$H42</f>
        <v>3.2531574561120831</v>
      </c>
      <c r="K42" s="186">
        <f>(SUM('1.  LRAMVA Summary'!E$22:E$24)+SUM('1.  LRAMVA Summary'!E$25:E$26)*(MONTH($E42)-1)/12)*$H42</f>
        <v>3.0155147656193</v>
      </c>
      <c r="L42" s="186">
        <f>(SUM('1.  LRAMVA Summary'!F$22:F$24)+SUM('1.  LRAMVA Summary'!F$25:F$26)*(MONTH($E42)-1)/12)*$H42</f>
        <v>0</v>
      </c>
      <c r="M42" s="186">
        <f>(SUM('1.  LRAMVA Summary'!G$22:G$24)+SUM('1.  LRAMVA Summary'!G$25:G$26)*(MONTH($E42)-1)/12)*$H42</f>
        <v>0</v>
      </c>
      <c r="N42" s="186">
        <f>(SUM('1.  LRAMVA Summary'!H$22:H$24)+SUM('1.  LRAMVA Summary'!H$25:H$26)*(MONTH($E42)-1)/12)*$H42</f>
        <v>0</v>
      </c>
      <c r="O42" s="186">
        <f>(SUM('1.  LRAMVA Summary'!I$22:I$24)+SUM('1.  LRAMVA Summary'!I$25:I$26)*(MONTH($E42)-1)/12)*$H42</f>
        <v>0</v>
      </c>
      <c r="P42" s="187"/>
      <c r="Q42" s="187">
        <f t="shared" si="6"/>
        <v>5.2455889717313831</v>
      </c>
    </row>
    <row r="43" spans="2:17" s="3" customFormat="1" ht="13.5" thickBot="1">
      <c r="B43" s="177" t="s">
        <v>129</v>
      </c>
      <c r="C43" s="227"/>
      <c r="D43" s="192"/>
      <c r="E43" s="197" t="s">
        <v>386</v>
      </c>
      <c r="F43" s="197"/>
      <c r="G43" s="198"/>
      <c r="H43" s="197"/>
      <c r="I43" s="200">
        <f>SUM(I30:I42)</f>
        <v>30.622209082499996</v>
      </c>
      <c r="J43" s="200">
        <f t="shared" ref="J43:P43" si="7">SUM(J30:J42)</f>
        <v>40.485015981672504</v>
      </c>
      <c r="K43" s="200">
        <f t="shared" si="7"/>
        <v>18.917800889535801</v>
      </c>
      <c r="L43" s="200">
        <f t="shared" si="7"/>
        <v>0</v>
      </c>
      <c r="M43" s="200">
        <f t="shared" si="7"/>
        <v>0</v>
      </c>
      <c r="N43" s="200">
        <f t="shared" si="7"/>
        <v>0</v>
      </c>
      <c r="O43" s="200">
        <f t="shared" si="7"/>
        <v>0</v>
      </c>
      <c r="P43" s="200">
        <f t="shared" si="7"/>
        <v>0</v>
      </c>
      <c r="Q43" s="200">
        <f>SUM(Q30:Q42)</f>
        <v>90.025025953708294</v>
      </c>
    </row>
    <row r="44" spans="2:17" s="3" customFormat="1" ht="13.5" thickTop="1">
      <c r="B44" s="177" t="s">
        <v>130</v>
      </c>
      <c r="C44" s="227"/>
      <c r="D44" s="192"/>
      <c r="E44" s="230" t="s">
        <v>91</v>
      </c>
      <c r="F44" s="230"/>
      <c r="G44" s="231"/>
      <c r="H44" s="232"/>
      <c r="I44" s="233"/>
      <c r="J44" s="233"/>
      <c r="K44" s="233"/>
      <c r="L44" s="233"/>
      <c r="M44" s="233"/>
      <c r="N44" s="233"/>
      <c r="O44" s="233"/>
      <c r="P44" s="233"/>
      <c r="Q44" s="234"/>
    </row>
    <row r="45" spans="2:17" s="3" customFormat="1" ht="12.75">
      <c r="B45" s="177" t="s">
        <v>131</v>
      </c>
      <c r="C45" s="227"/>
      <c r="D45" s="192"/>
      <c r="E45" s="193" t="s">
        <v>393</v>
      </c>
      <c r="F45" s="193"/>
      <c r="G45" s="194"/>
      <c r="H45" s="195"/>
      <c r="I45" s="196">
        <f t="shared" ref="I45:Q45" si="8">I43+I44</f>
        <v>30.622209082499996</v>
      </c>
      <c r="J45" s="196">
        <f t="shared" si="8"/>
        <v>40.485015981672504</v>
      </c>
      <c r="K45" s="196">
        <f t="shared" si="8"/>
        <v>18.917800889535801</v>
      </c>
      <c r="L45" s="196">
        <f t="shared" si="8"/>
        <v>0</v>
      </c>
      <c r="M45" s="196">
        <f t="shared" si="8"/>
        <v>0</v>
      </c>
      <c r="N45" s="196">
        <f t="shared" si="8"/>
        <v>0</v>
      </c>
      <c r="O45" s="196">
        <f t="shared" si="8"/>
        <v>0</v>
      </c>
      <c r="P45" s="196">
        <f t="shared" si="8"/>
        <v>0</v>
      </c>
      <c r="Q45" s="196">
        <f t="shared" si="8"/>
        <v>90.025025953708294</v>
      </c>
    </row>
    <row r="46" spans="2:17" s="3" customFormat="1" ht="12.75">
      <c r="B46" s="177" t="s">
        <v>132</v>
      </c>
      <c r="C46" s="227"/>
      <c r="D46" s="192"/>
      <c r="E46" s="183">
        <v>41275</v>
      </c>
      <c r="F46" s="183" t="s">
        <v>373</v>
      </c>
      <c r="G46" s="184" t="s">
        <v>89</v>
      </c>
      <c r="H46" s="185">
        <f t="shared" ref="H46:H57" si="9">C$24/12</f>
        <v>1.225E-3</v>
      </c>
      <c r="I46" s="186">
        <f>(SUM('1.  LRAMVA Summary'!C$22:C$27)+SUM('1.  LRAMVA Summary'!C$28:C$29)*(MONTH($E46)-1)/12)*$H46</f>
        <v>-1.4066893049999998</v>
      </c>
      <c r="J46" s="186">
        <f>(SUM('1.  LRAMVA Summary'!D$22:D$27)+SUM('1.  LRAMVA Summary'!D$28:D$29)*(MONTH($E46)-1)/12)*$H46</f>
        <v>3.3831593493950005</v>
      </c>
      <c r="K46" s="186">
        <f>(SUM('1.  LRAMVA Summary'!E$22:E$27)+SUM('1.  LRAMVA Summary'!E$28:E$29)*(MONTH($E46)-1)/12)*$H46</f>
        <v>3.2831330067956004</v>
      </c>
      <c r="L46" s="186">
        <f>(SUM('1.  LRAMVA Summary'!F$22:F$27)+SUM('1.  LRAMVA Summary'!F$28:F$29)*(MONTH($E46)-1)/12)*$H46</f>
        <v>0</v>
      </c>
      <c r="M46" s="186">
        <f>(SUM('1.  LRAMVA Summary'!G$22:G$27)+SUM('1.  LRAMVA Summary'!G$28:G$29)*(MONTH($E46)-1)/12)*$H46</f>
        <v>0</v>
      </c>
      <c r="N46" s="186">
        <f>(SUM('1.  LRAMVA Summary'!H$22:H$27)+SUM('1.  LRAMVA Summary'!H$28:H$29)*(MONTH($E46)-1)/12)*$H46</f>
        <v>0</v>
      </c>
      <c r="O46" s="186">
        <f>(SUM('1.  LRAMVA Summary'!I$22:I$27)+SUM('1.  LRAMVA Summary'!I$28:I$29)*(MONTH($E46)-1)/12)*$H46</f>
        <v>0</v>
      </c>
      <c r="P46" s="187"/>
      <c r="Q46" s="187">
        <f t="shared" ref="Q46:Q57" si="10">SUM(I46:P46)</f>
        <v>5.2596030511906013</v>
      </c>
    </row>
    <row r="47" spans="2:17" s="3" customFormat="1" ht="12.75">
      <c r="B47" s="177" t="s">
        <v>133</v>
      </c>
      <c r="C47" s="227"/>
      <c r="D47" s="192"/>
      <c r="E47" s="183">
        <v>41306</v>
      </c>
      <c r="F47" s="183" t="s">
        <v>373</v>
      </c>
      <c r="G47" s="184" t="s">
        <v>89</v>
      </c>
      <c r="H47" s="185">
        <f t="shared" si="9"/>
        <v>1.225E-3</v>
      </c>
      <c r="I47" s="186">
        <f>(SUM('1.  LRAMVA Summary'!C$22:C$27)+SUM('1.  LRAMVA Summary'!C$28:C$29)*(MONTH($E47)-1)/12)*$H47</f>
        <v>-1.6094728513888885</v>
      </c>
      <c r="J47" s="186">
        <f>(SUM('1.  LRAMVA Summary'!D$22:D$27)+SUM('1.  LRAMVA Summary'!D$28:D$29)*(MONTH($E47)-1)/12)*$H47</f>
        <v>3.5845635954869035</v>
      </c>
      <c r="K47" s="186">
        <f>(SUM('1.  LRAMVA Summary'!E$22:E$27)+SUM('1.  LRAMVA Summary'!E$28:E$29)*(MONTH($E47)-1)/12)*$H47</f>
        <v>3.5945219619841002</v>
      </c>
      <c r="L47" s="186">
        <f>(SUM('1.  LRAMVA Summary'!F$22:F$27)+SUM('1.  LRAMVA Summary'!F$28:F$29)*(MONTH($E47)-1)/12)*$H47</f>
        <v>0</v>
      </c>
      <c r="M47" s="186">
        <f>(SUM('1.  LRAMVA Summary'!G$22:G$27)+SUM('1.  LRAMVA Summary'!G$28:G$29)*(MONTH($E47)-1)/12)*$H47</f>
        <v>0</v>
      </c>
      <c r="N47" s="186">
        <f>(SUM('1.  LRAMVA Summary'!H$22:H$27)+SUM('1.  LRAMVA Summary'!H$28:H$29)*(MONTH($E47)-1)/12)*$H47</f>
        <v>0</v>
      </c>
      <c r="O47" s="186">
        <f>(SUM('1.  LRAMVA Summary'!I$22:I$27)+SUM('1.  LRAMVA Summary'!I$28:I$29)*(MONTH($E47)-1)/12)*$H47</f>
        <v>0</v>
      </c>
      <c r="P47" s="187"/>
      <c r="Q47" s="187">
        <f t="shared" si="10"/>
        <v>5.5696127060821148</v>
      </c>
    </row>
    <row r="48" spans="2:17" s="3" customFormat="1" ht="12.75">
      <c r="B48" s="177" t="s">
        <v>134</v>
      </c>
      <c r="C48" s="227"/>
      <c r="D48" s="192"/>
      <c r="E48" s="183">
        <v>41334</v>
      </c>
      <c r="F48" s="183" t="s">
        <v>373</v>
      </c>
      <c r="G48" s="184" t="s">
        <v>89</v>
      </c>
      <c r="H48" s="185">
        <f t="shared" si="9"/>
        <v>1.225E-3</v>
      </c>
      <c r="I48" s="186">
        <f>(SUM('1.  LRAMVA Summary'!C$22:C$27)+SUM('1.  LRAMVA Summary'!C$28:C$29)*(MONTH($E48)-1)/12)*$H48</f>
        <v>-1.8122563977777777</v>
      </c>
      <c r="J48" s="186">
        <f>(SUM('1.  LRAMVA Summary'!D$22:D$27)+SUM('1.  LRAMVA Summary'!D$28:D$29)*(MONTH($E48)-1)/12)*$H48</f>
        <v>3.7859678415788065</v>
      </c>
      <c r="K48" s="186">
        <f>(SUM('1.  LRAMVA Summary'!E$22:E$27)+SUM('1.  LRAMVA Summary'!E$28:E$29)*(MONTH($E48)-1)/12)*$H48</f>
        <v>3.9059109171726001</v>
      </c>
      <c r="L48" s="186">
        <f>(SUM('1.  LRAMVA Summary'!F$22:F$27)+SUM('1.  LRAMVA Summary'!F$28:F$29)*(MONTH($E48)-1)/12)*$H48</f>
        <v>0</v>
      </c>
      <c r="M48" s="186">
        <f>(SUM('1.  LRAMVA Summary'!G$22:G$27)+SUM('1.  LRAMVA Summary'!G$28:G$29)*(MONTH($E48)-1)/12)*$H48</f>
        <v>0</v>
      </c>
      <c r="N48" s="186">
        <f>(SUM('1.  LRAMVA Summary'!H$22:H$27)+SUM('1.  LRAMVA Summary'!H$28:H$29)*(MONTH($E48)-1)/12)*$H48</f>
        <v>0</v>
      </c>
      <c r="O48" s="186">
        <f>(SUM('1.  LRAMVA Summary'!I$22:I$27)+SUM('1.  LRAMVA Summary'!I$28:I$29)*(MONTH($E48)-1)/12)*$H48</f>
        <v>0</v>
      </c>
      <c r="P48" s="187"/>
      <c r="Q48" s="187">
        <f t="shared" si="10"/>
        <v>5.8796223609736291</v>
      </c>
    </row>
    <row r="49" spans="1:21" s="3" customFormat="1" ht="12.75">
      <c r="B49" s="177" t="s">
        <v>135</v>
      </c>
      <c r="C49" s="227"/>
      <c r="D49" s="192"/>
      <c r="E49" s="183">
        <v>41365</v>
      </c>
      <c r="F49" s="183" t="s">
        <v>373</v>
      </c>
      <c r="G49" s="184" t="s">
        <v>90</v>
      </c>
      <c r="H49" s="185">
        <f t="shared" si="9"/>
        <v>1.225E-3</v>
      </c>
      <c r="I49" s="186">
        <f>(SUM('1.  LRAMVA Summary'!C$22:C$27)+SUM('1.  LRAMVA Summary'!C$28:C$29)*(MONTH($E49)-1)/12)*$H49</f>
        <v>-2.0150399441666664</v>
      </c>
      <c r="J49" s="186">
        <f>(SUM('1.  LRAMVA Summary'!D$22:D$27)+SUM('1.  LRAMVA Summary'!D$28:D$29)*(MONTH($E49)-1)/12)*$H49</f>
        <v>3.9873720876707086</v>
      </c>
      <c r="K49" s="186">
        <f>(SUM('1.  LRAMVA Summary'!E$22:E$27)+SUM('1.  LRAMVA Summary'!E$28:E$29)*(MONTH($E49)-1)/12)*$H49</f>
        <v>4.2172998723611004</v>
      </c>
      <c r="L49" s="186">
        <f>(SUM('1.  LRAMVA Summary'!F$22:F$27)+SUM('1.  LRAMVA Summary'!F$28:F$29)*(MONTH($E49)-1)/12)*$H49</f>
        <v>0</v>
      </c>
      <c r="M49" s="186">
        <f>(SUM('1.  LRAMVA Summary'!G$22:G$27)+SUM('1.  LRAMVA Summary'!G$28:G$29)*(MONTH($E49)-1)/12)*$H49</f>
        <v>0</v>
      </c>
      <c r="N49" s="186">
        <f>(SUM('1.  LRAMVA Summary'!H$22:H$27)+SUM('1.  LRAMVA Summary'!H$28:H$29)*(MONTH($E49)-1)/12)*$H49</f>
        <v>0</v>
      </c>
      <c r="O49" s="186">
        <f>(SUM('1.  LRAMVA Summary'!I$22:I$27)+SUM('1.  LRAMVA Summary'!I$28:I$29)*(MONTH($E49)-1)/12)*$H49</f>
        <v>0</v>
      </c>
      <c r="P49" s="187"/>
      <c r="Q49" s="187">
        <f t="shared" si="10"/>
        <v>6.1896320158651426</v>
      </c>
    </row>
    <row r="50" spans="1:21" s="3" customFormat="1" ht="12.75">
      <c r="B50" s="177" t="s">
        <v>136</v>
      </c>
      <c r="C50" s="227"/>
      <c r="D50" s="192"/>
      <c r="E50" s="183">
        <v>41395</v>
      </c>
      <c r="F50" s="183" t="s">
        <v>373</v>
      </c>
      <c r="G50" s="184" t="s">
        <v>90</v>
      </c>
      <c r="H50" s="185">
        <f t="shared" si="9"/>
        <v>1.225E-3</v>
      </c>
      <c r="I50" s="186">
        <f>(SUM('1.  LRAMVA Summary'!C$22:C$27)+SUM('1.  LRAMVA Summary'!C$28:C$29)*(MONTH($E50)-1)/12)*$H50</f>
        <v>-2.2178234905555558</v>
      </c>
      <c r="J50" s="186">
        <f>(SUM('1.  LRAMVA Summary'!D$22:D$27)+SUM('1.  LRAMVA Summary'!D$28:D$29)*(MONTH($E50)-1)/12)*$H50</f>
        <v>4.188776333762612</v>
      </c>
      <c r="K50" s="186">
        <f>(SUM('1.  LRAMVA Summary'!E$22:E$27)+SUM('1.  LRAMVA Summary'!E$28:E$29)*(MONTH($E50)-1)/12)*$H50</f>
        <v>4.5286888275496002</v>
      </c>
      <c r="L50" s="186">
        <f>(SUM('1.  LRAMVA Summary'!F$22:F$27)+SUM('1.  LRAMVA Summary'!F$28:F$29)*(MONTH($E50)-1)/12)*$H50</f>
        <v>0</v>
      </c>
      <c r="M50" s="186">
        <f>(SUM('1.  LRAMVA Summary'!G$22:G$27)+SUM('1.  LRAMVA Summary'!G$28:G$29)*(MONTH($E50)-1)/12)*$H50</f>
        <v>0</v>
      </c>
      <c r="N50" s="186">
        <f>(SUM('1.  LRAMVA Summary'!H$22:H$27)+SUM('1.  LRAMVA Summary'!H$28:H$29)*(MONTH($E50)-1)/12)*$H50</f>
        <v>0</v>
      </c>
      <c r="O50" s="186">
        <f>(SUM('1.  LRAMVA Summary'!I$22:I$27)+SUM('1.  LRAMVA Summary'!I$28:I$29)*(MONTH($E50)-1)/12)*$H50</f>
        <v>0</v>
      </c>
      <c r="P50" s="187"/>
      <c r="Q50" s="187">
        <f t="shared" si="10"/>
        <v>6.499641670756656</v>
      </c>
    </row>
    <row r="51" spans="1:21" s="3" customFormat="1" ht="12.75">
      <c r="B51" s="177" t="s">
        <v>137</v>
      </c>
      <c r="C51" s="227"/>
      <c r="D51" s="192"/>
      <c r="E51" s="183">
        <v>41426</v>
      </c>
      <c r="F51" s="183" t="s">
        <v>373</v>
      </c>
      <c r="G51" s="184" t="s">
        <v>90</v>
      </c>
      <c r="H51" s="185">
        <f t="shared" si="9"/>
        <v>1.225E-3</v>
      </c>
      <c r="I51" s="186">
        <f>(SUM('1.  LRAMVA Summary'!C$22:C$27)+SUM('1.  LRAMVA Summary'!C$28:C$29)*(MONTH($E51)-1)/12)*$H51</f>
        <v>-2.4206070369444448</v>
      </c>
      <c r="J51" s="186">
        <f>(SUM('1.  LRAMVA Summary'!D$22:D$27)+SUM('1.  LRAMVA Summary'!D$28:D$29)*(MONTH($E51)-1)/12)*$H51</f>
        <v>4.3901805798545146</v>
      </c>
      <c r="K51" s="186">
        <f>(SUM('1.  LRAMVA Summary'!E$22:E$27)+SUM('1.  LRAMVA Summary'!E$28:E$29)*(MONTH($E51)-1)/12)*$H51</f>
        <v>4.8400777827381001</v>
      </c>
      <c r="L51" s="186">
        <f>(SUM('1.  LRAMVA Summary'!F$22:F$27)+SUM('1.  LRAMVA Summary'!F$28:F$29)*(MONTH($E51)-1)/12)*$H51</f>
        <v>0</v>
      </c>
      <c r="M51" s="186">
        <f>(SUM('1.  LRAMVA Summary'!G$22:G$27)+SUM('1.  LRAMVA Summary'!G$28:G$29)*(MONTH($E51)-1)/12)*$H51</f>
        <v>0</v>
      </c>
      <c r="N51" s="186">
        <f>(SUM('1.  LRAMVA Summary'!H$22:H$27)+SUM('1.  LRAMVA Summary'!H$28:H$29)*(MONTH($E51)-1)/12)*$H51</f>
        <v>0</v>
      </c>
      <c r="O51" s="186">
        <f>(SUM('1.  LRAMVA Summary'!I$22:I$27)+SUM('1.  LRAMVA Summary'!I$28:I$29)*(MONTH($E51)-1)/12)*$H51</f>
        <v>0</v>
      </c>
      <c r="P51" s="187"/>
      <c r="Q51" s="187">
        <f t="shared" si="10"/>
        <v>6.8096513256481703</v>
      </c>
    </row>
    <row r="52" spans="1:21" s="3" customFormat="1" ht="12.75">
      <c r="B52" s="177" t="s">
        <v>138</v>
      </c>
      <c r="C52" s="227"/>
      <c r="D52" s="192"/>
      <c r="E52" s="183">
        <v>41456</v>
      </c>
      <c r="F52" s="183" t="s">
        <v>373</v>
      </c>
      <c r="G52" s="184" t="s">
        <v>92</v>
      </c>
      <c r="H52" s="185">
        <f t="shared" si="9"/>
        <v>1.225E-3</v>
      </c>
      <c r="I52" s="186">
        <f>(SUM('1.  LRAMVA Summary'!C$22:C$27)+SUM('1.  LRAMVA Summary'!C$28:C$29)*(MONTH($E52)-1)/12)*$H52</f>
        <v>-2.6233905833333333</v>
      </c>
      <c r="J52" s="186">
        <f>(SUM('1.  LRAMVA Summary'!D$22:D$27)+SUM('1.  LRAMVA Summary'!D$28:D$29)*(MONTH($E52)-1)/12)*$H52</f>
        <v>4.5915848259464171</v>
      </c>
      <c r="K52" s="186">
        <f>(SUM('1.  LRAMVA Summary'!E$22:E$27)+SUM('1.  LRAMVA Summary'!E$28:E$29)*(MONTH($E52)-1)/12)*$H52</f>
        <v>5.1514667379265999</v>
      </c>
      <c r="L52" s="186">
        <f>(SUM('1.  LRAMVA Summary'!F$22:F$27)+SUM('1.  LRAMVA Summary'!F$28:F$29)*(MONTH($E52)-1)/12)*$H52</f>
        <v>0</v>
      </c>
      <c r="M52" s="186">
        <f>(SUM('1.  LRAMVA Summary'!G$22:G$27)+SUM('1.  LRAMVA Summary'!G$28:G$29)*(MONTH($E52)-1)/12)*$H52</f>
        <v>0</v>
      </c>
      <c r="N52" s="186">
        <f>(SUM('1.  LRAMVA Summary'!H$22:H$27)+SUM('1.  LRAMVA Summary'!H$28:H$29)*(MONTH($E52)-1)/12)*$H52</f>
        <v>0</v>
      </c>
      <c r="O52" s="186">
        <f>(SUM('1.  LRAMVA Summary'!I$22:I$27)+SUM('1.  LRAMVA Summary'!I$28:I$29)*(MONTH($E52)-1)/12)*$H52</f>
        <v>0</v>
      </c>
      <c r="P52" s="187"/>
      <c r="Q52" s="187">
        <f t="shared" si="10"/>
        <v>7.1196609805396838</v>
      </c>
    </row>
    <row r="53" spans="1:21" s="3" customFormat="1" ht="12.75">
      <c r="B53" s="177" t="s">
        <v>140</v>
      </c>
      <c r="C53" s="227"/>
      <c r="D53" s="192"/>
      <c r="E53" s="183">
        <v>41487</v>
      </c>
      <c r="F53" s="183" t="s">
        <v>373</v>
      </c>
      <c r="G53" s="184" t="s">
        <v>92</v>
      </c>
      <c r="H53" s="185">
        <f t="shared" si="9"/>
        <v>1.225E-3</v>
      </c>
      <c r="I53" s="186">
        <f>(SUM('1.  LRAMVA Summary'!C$22:C$27)+SUM('1.  LRAMVA Summary'!C$28:C$29)*(MONTH($E53)-1)/12)*$H53</f>
        <v>-2.8261741297222223</v>
      </c>
      <c r="J53" s="186">
        <f>(SUM('1.  LRAMVA Summary'!D$22:D$27)+SUM('1.  LRAMVA Summary'!D$28:D$29)*(MONTH($E53)-1)/12)*$H53</f>
        <v>4.7929890720383206</v>
      </c>
      <c r="K53" s="186">
        <f>(SUM('1.  LRAMVA Summary'!E$22:E$27)+SUM('1.  LRAMVA Summary'!E$28:E$29)*(MONTH($E53)-1)/12)*$H53</f>
        <v>5.4628556931150998</v>
      </c>
      <c r="L53" s="186">
        <f>(SUM('1.  LRAMVA Summary'!F$22:F$27)+SUM('1.  LRAMVA Summary'!F$28:F$29)*(MONTH($E53)-1)/12)*$H53</f>
        <v>0</v>
      </c>
      <c r="M53" s="186">
        <f>(SUM('1.  LRAMVA Summary'!G$22:G$27)+SUM('1.  LRAMVA Summary'!G$28:G$29)*(MONTH($E53)-1)/12)*$H53</f>
        <v>0</v>
      </c>
      <c r="N53" s="186">
        <f>(SUM('1.  LRAMVA Summary'!H$22:H$27)+SUM('1.  LRAMVA Summary'!H$28:H$29)*(MONTH($E53)-1)/12)*$H53</f>
        <v>0</v>
      </c>
      <c r="O53" s="186">
        <f>(SUM('1.  LRAMVA Summary'!I$22:I$27)+SUM('1.  LRAMVA Summary'!I$28:I$29)*(MONTH($E53)-1)/12)*$H53</f>
        <v>0</v>
      </c>
      <c r="P53" s="187"/>
      <c r="Q53" s="187">
        <f t="shared" si="10"/>
        <v>7.4296706354311981</v>
      </c>
    </row>
    <row r="54" spans="1:21" s="3" customFormat="1" ht="12.75">
      <c r="B54" s="177" t="s">
        <v>139</v>
      </c>
      <c r="C54" s="227"/>
      <c r="D54" s="192"/>
      <c r="E54" s="183">
        <v>41518</v>
      </c>
      <c r="F54" s="183" t="s">
        <v>373</v>
      </c>
      <c r="G54" s="184" t="s">
        <v>92</v>
      </c>
      <c r="H54" s="185">
        <f t="shared" si="9"/>
        <v>1.225E-3</v>
      </c>
      <c r="I54" s="186">
        <f>(SUM('1.  LRAMVA Summary'!C$22:C$27)+SUM('1.  LRAMVA Summary'!C$28:C$29)*(MONTH($E54)-1)/12)*$H54</f>
        <v>-3.0289576761111117</v>
      </c>
      <c r="J54" s="186">
        <f>(SUM('1.  LRAMVA Summary'!D$22:D$27)+SUM('1.  LRAMVA Summary'!D$28:D$29)*(MONTH($E54)-1)/12)*$H54</f>
        <v>4.9943933181302231</v>
      </c>
      <c r="K54" s="186">
        <f>(SUM('1.  LRAMVA Summary'!E$22:E$27)+SUM('1.  LRAMVA Summary'!E$28:E$29)*(MONTH($E54)-1)/12)*$H54</f>
        <v>5.7742446483036005</v>
      </c>
      <c r="L54" s="186">
        <f>(SUM('1.  LRAMVA Summary'!F$22:F$27)+SUM('1.  LRAMVA Summary'!F$28:F$29)*(MONTH($E54)-1)/12)*$H54</f>
        <v>0</v>
      </c>
      <c r="M54" s="186">
        <f>(SUM('1.  LRAMVA Summary'!G$22:G$27)+SUM('1.  LRAMVA Summary'!G$28:G$29)*(MONTH($E54)-1)/12)*$H54</f>
        <v>0</v>
      </c>
      <c r="N54" s="186">
        <f>(SUM('1.  LRAMVA Summary'!H$22:H$27)+SUM('1.  LRAMVA Summary'!H$28:H$29)*(MONTH($E54)-1)/12)*$H54</f>
        <v>0</v>
      </c>
      <c r="O54" s="186">
        <f>(SUM('1.  LRAMVA Summary'!I$22:I$27)+SUM('1.  LRAMVA Summary'!I$28:I$29)*(MONTH($E54)-1)/12)*$H54</f>
        <v>0</v>
      </c>
      <c r="P54" s="187"/>
      <c r="Q54" s="187">
        <f t="shared" si="10"/>
        <v>7.7396802903227115</v>
      </c>
    </row>
    <row r="55" spans="1:21" s="3" customFormat="1" ht="12.75">
      <c r="B55" s="224" t="s">
        <v>141</v>
      </c>
      <c r="C55" s="228"/>
      <c r="D55" s="192"/>
      <c r="E55" s="183">
        <v>41548</v>
      </c>
      <c r="F55" s="183" t="s">
        <v>373</v>
      </c>
      <c r="G55" s="184" t="s">
        <v>93</v>
      </c>
      <c r="H55" s="185">
        <f t="shared" si="9"/>
        <v>1.225E-3</v>
      </c>
      <c r="I55" s="186">
        <f>(SUM('1.  LRAMVA Summary'!C$22:C$27)+SUM('1.  LRAMVA Summary'!C$28:C$29)*(MONTH($E55)-1)/12)*$H55</f>
        <v>-3.2317412225000002</v>
      </c>
      <c r="J55" s="186">
        <f>(SUM('1.  LRAMVA Summary'!D$22:D$27)+SUM('1.  LRAMVA Summary'!D$28:D$29)*(MONTH($E55)-1)/12)*$H55</f>
        <v>5.1957975642221266</v>
      </c>
      <c r="K55" s="186">
        <f>(SUM('1.  LRAMVA Summary'!E$22:E$27)+SUM('1.  LRAMVA Summary'!E$28:E$29)*(MONTH($E55)-1)/12)*$H55</f>
        <v>6.0856336034920995</v>
      </c>
      <c r="L55" s="186">
        <f>(SUM('1.  LRAMVA Summary'!F$22:F$27)+SUM('1.  LRAMVA Summary'!F$28:F$29)*(MONTH($E55)-1)/12)*$H55</f>
        <v>0</v>
      </c>
      <c r="M55" s="186">
        <f>(SUM('1.  LRAMVA Summary'!G$22:G$27)+SUM('1.  LRAMVA Summary'!G$28:G$29)*(MONTH($E55)-1)/12)*$H55</f>
        <v>0</v>
      </c>
      <c r="N55" s="186">
        <f>(SUM('1.  LRAMVA Summary'!H$22:H$27)+SUM('1.  LRAMVA Summary'!H$28:H$29)*(MONTH($E55)-1)/12)*$H55</f>
        <v>0</v>
      </c>
      <c r="O55" s="186">
        <f>(SUM('1.  LRAMVA Summary'!I$22:I$27)+SUM('1.  LRAMVA Summary'!I$28:I$29)*(MONTH($E55)-1)/12)*$H55</f>
        <v>0</v>
      </c>
      <c r="P55" s="187"/>
      <c r="Q55" s="187">
        <f t="shared" si="10"/>
        <v>8.0496899452142259</v>
      </c>
    </row>
    <row r="56" spans="1:21" s="3" customFormat="1" ht="12.75">
      <c r="D56" s="192"/>
      <c r="E56" s="183">
        <v>41579</v>
      </c>
      <c r="F56" s="183" t="s">
        <v>373</v>
      </c>
      <c r="G56" s="184" t="s">
        <v>93</v>
      </c>
      <c r="H56" s="185">
        <f t="shared" si="9"/>
        <v>1.225E-3</v>
      </c>
      <c r="I56" s="186">
        <f>(SUM('1.  LRAMVA Summary'!C$22:C$27)+SUM('1.  LRAMVA Summary'!C$28:C$29)*(MONTH($E56)-1)/12)*$H56</f>
        <v>-3.4345247688888896</v>
      </c>
      <c r="J56" s="186">
        <f>(SUM('1.  LRAMVA Summary'!D$22:D$27)+SUM('1.  LRAMVA Summary'!D$28:D$29)*(MONTH($E56)-1)/12)*$H56</f>
        <v>5.3972018103140291</v>
      </c>
      <c r="K56" s="186">
        <f>(SUM('1.  LRAMVA Summary'!E$22:E$27)+SUM('1.  LRAMVA Summary'!E$28:E$29)*(MONTH($E56)-1)/12)*$H56</f>
        <v>6.3970225586806002</v>
      </c>
      <c r="L56" s="186">
        <f>(SUM('1.  LRAMVA Summary'!F$22:F$27)+SUM('1.  LRAMVA Summary'!F$28:F$29)*(MONTH($E56)-1)/12)*$H56</f>
        <v>0</v>
      </c>
      <c r="M56" s="186">
        <f>(SUM('1.  LRAMVA Summary'!G$22:G$27)+SUM('1.  LRAMVA Summary'!G$28:G$29)*(MONTH($E56)-1)/12)*$H56</f>
        <v>0</v>
      </c>
      <c r="N56" s="186">
        <f>(SUM('1.  LRAMVA Summary'!H$22:H$27)+SUM('1.  LRAMVA Summary'!H$28:H$29)*(MONTH($E56)-1)/12)*$H56</f>
        <v>0</v>
      </c>
      <c r="O56" s="186">
        <f>(SUM('1.  LRAMVA Summary'!I$22:I$27)+SUM('1.  LRAMVA Summary'!I$28:I$29)*(MONTH($E56)-1)/12)*$H56</f>
        <v>0</v>
      </c>
      <c r="P56" s="187"/>
      <c r="Q56" s="187">
        <f t="shared" si="10"/>
        <v>8.3596996001057402</v>
      </c>
    </row>
    <row r="57" spans="1:21" s="3" customFormat="1" ht="14.25">
      <c r="B57" s="235" t="s">
        <v>376</v>
      </c>
      <c r="C57" s="4"/>
      <c r="D57" s="192"/>
      <c r="E57" s="183">
        <v>41609</v>
      </c>
      <c r="F57" s="183" t="s">
        <v>373</v>
      </c>
      <c r="G57" s="184" t="s">
        <v>93</v>
      </c>
      <c r="H57" s="185">
        <f t="shared" si="9"/>
        <v>1.225E-3</v>
      </c>
      <c r="I57" s="186">
        <f>(SUM('1.  LRAMVA Summary'!C$22:C$27)+SUM('1.  LRAMVA Summary'!C$28:C$29)*(MONTH($E57)-1)/12)*$H57</f>
        <v>-3.6373083152777776</v>
      </c>
      <c r="J57" s="186">
        <f>(SUM('1.  LRAMVA Summary'!D$22:D$27)+SUM('1.  LRAMVA Summary'!D$28:D$29)*(MONTH($E57)-1)/12)*$H57</f>
        <v>5.5986060564059308</v>
      </c>
      <c r="K57" s="186">
        <f>(SUM('1.  LRAMVA Summary'!E$22:E$27)+SUM('1.  LRAMVA Summary'!E$28:E$29)*(MONTH($E57)-1)/12)*$H57</f>
        <v>6.7084115138691001</v>
      </c>
      <c r="L57" s="186">
        <f>(SUM('1.  LRAMVA Summary'!F$22:F$27)+SUM('1.  LRAMVA Summary'!F$28:F$29)*(MONTH($E57)-1)/12)*$H57</f>
        <v>0</v>
      </c>
      <c r="M57" s="186">
        <f>(SUM('1.  LRAMVA Summary'!G$22:G$27)+SUM('1.  LRAMVA Summary'!G$28:G$29)*(MONTH($E57)-1)/12)*$H57</f>
        <v>0</v>
      </c>
      <c r="N57" s="186">
        <f>(SUM('1.  LRAMVA Summary'!H$22:H$27)+SUM('1.  LRAMVA Summary'!H$28:H$29)*(MONTH($E57)-1)/12)*$H57</f>
        <v>0</v>
      </c>
      <c r="O57" s="186">
        <f>(SUM('1.  LRAMVA Summary'!I$22:I$27)+SUM('1.  LRAMVA Summary'!I$28:I$29)*(MONTH($E57)-1)/12)*$H57</f>
        <v>0</v>
      </c>
      <c r="P57" s="187"/>
      <c r="Q57" s="187">
        <f t="shared" si="10"/>
        <v>8.6697092549972528</v>
      </c>
    </row>
    <row r="58" spans="1:21" s="3" customFormat="1" ht="13.5" thickBot="1">
      <c r="B58" s="4"/>
      <c r="C58" s="4"/>
      <c r="D58" s="192"/>
      <c r="E58" s="197" t="s">
        <v>387</v>
      </c>
      <c r="F58" s="197"/>
      <c r="G58" s="198"/>
      <c r="H58" s="199"/>
      <c r="I58" s="200">
        <f>SUM(I45:I57)</f>
        <v>0.35822336083332562</v>
      </c>
      <c r="J58" s="200">
        <f t="shared" ref="J58:P58" si="11">SUM(J45:J57)</f>
        <v>94.375608416478102</v>
      </c>
      <c r="K58" s="200">
        <f t="shared" si="11"/>
        <v>78.867068013524005</v>
      </c>
      <c r="L58" s="200">
        <f t="shared" si="11"/>
        <v>0</v>
      </c>
      <c r="M58" s="200">
        <f t="shared" si="11"/>
        <v>0</v>
      </c>
      <c r="N58" s="200">
        <f t="shared" si="11"/>
        <v>0</v>
      </c>
      <c r="O58" s="200">
        <f t="shared" si="11"/>
        <v>0</v>
      </c>
      <c r="P58" s="200">
        <f t="shared" si="11"/>
        <v>0</v>
      </c>
      <c r="Q58" s="200">
        <f>SUM(Q45:Q57)</f>
        <v>173.60089979083543</v>
      </c>
    </row>
    <row r="59" spans="1:21" s="3" customFormat="1" ht="13.5" thickTop="1">
      <c r="D59" s="192"/>
      <c r="E59" s="230" t="s">
        <v>91</v>
      </c>
      <c r="F59" s="230"/>
      <c r="G59" s="231"/>
      <c r="H59" s="232"/>
      <c r="I59" s="233"/>
      <c r="J59" s="233"/>
      <c r="K59" s="233"/>
      <c r="L59" s="233"/>
      <c r="M59" s="233"/>
      <c r="N59" s="233"/>
      <c r="O59" s="233"/>
      <c r="P59" s="233"/>
      <c r="Q59" s="234"/>
    </row>
    <row r="60" spans="1:21" s="3" customFormat="1" ht="12.75">
      <c r="D60" s="192"/>
      <c r="E60" s="193" t="s">
        <v>394</v>
      </c>
      <c r="F60" s="193"/>
      <c r="G60" s="194"/>
      <c r="H60" s="195"/>
      <c r="I60" s="196">
        <f t="shared" ref="I60:Q60" si="12">I58+I59</f>
        <v>0.35822336083332562</v>
      </c>
      <c r="J60" s="196">
        <f t="shared" si="12"/>
        <v>94.375608416478102</v>
      </c>
      <c r="K60" s="196">
        <f t="shared" si="12"/>
        <v>78.867068013524005</v>
      </c>
      <c r="L60" s="196">
        <f t="shared" si="12"/>
        <v>0</v>
      </c>
      <c r="M60" s="196">
        <f t="shared" si="12"/>
        <v>0</v>
      </c>
      <c r="N60" s="196">
        <f t="shared" si="12"/>
        <v>0</v>
      </c>
      <c r="O60" s="196">
        <f t="shared" si="12"/>
        <v>0</v>
      </c>
      <c r="P60" s="196">
        <f t="shared" si="12"/>
        <v>0</v>
      </c>
      <c r="Q60" s="196">
        <f t="shared" si="12"/>
        <v>173.60089979083543</v>
      </c>
    </row>
    <row r="61" spans="1:21" s="3" customFormat="1" ht="12.75">
      <c r="D61" s="192"/>
      <c r="E61" s="183">
        <v>41640</v>
      </c>
      <c r="F61" s="183" t="s">
        <v>374</v>
      </c>
      <c r="G61" s="184" t="s">
        <v>89</v>
      </c>
      <c r="H61" s="185">
        <f t="shared" ref="H61:H72" si="13">C$28/12</f>
        <v>1.225E-3</v>
      </c>
      <c r="I61" s="186">
        <f>(SUM('1.  LRAMVA Summary'!C$22:C$30)+SUM('1.  LRAMVA Summary'!C$31:C$32)*(MONTH($E61)-1)/12)*$H61</f>
        <v>-3.8400918616666671</v>
      </c>
      <c r="J61" s="186">
        <f>(SUM('1.  LRAMVA Summary'!D$22:D$30)+SUM('1.  LRAMVA Summary'!D$31:D$32)*(MONTH($E61)-1)/12)*$H61</f>
        <v>5.8000103024978342</v>
      </c>
      <c r="K61" s="186">
        <f>(SUM('1.  LRAMVA Summary'!E$22:E$30)+SUM('1.  LRAMVA Summary'!E$31:E$32)*(MONTH($E61)-1)/12)*$H61</f>
        <v>7.019800469057599</v>
      </c>
      <c r="L61" s="186">
        <f>(SUM('1.  LRAMVA Summary'!F$22:F$30)+SUM('1.  LRAMVA Summary'!F$31:F$32)*(MONTH($E61)-1)/12)*$H61</f>
        <v>0</v>
      </c>
      <c r="M61" s="186">
        <f>(SUM('1.  LRAMVA Summary'!G$22:G$30)+SUM('1.  LRAMVA Summary'!G$31:G$32)*(MONTH($E61)-1)/12)*$H61</f>
        <v>0</v>
      </c>
      <c r="N61" s="186">
        <f>(SUM('1.  LRAMVA Summary'!H$22:H$30)+SUM('1.  LRAMVA Summary'!H$31:H$32)*(MONTH($E61)-1)/12)*$H61</f>
        <v>0</v>
      </c>
      <c r="O61" s="186">
        <f>(SUM('1.  LRAMVA Summary'!I$22:I$30)+SUM('1.  LRAMVA Summary'!I$31:I$32)*(MONTH($E61)-1)/12)*$H61</f>
        <v>0</v>
      </c>
      <c r="P61" s="187"/>
      <c r="Q61" s="187">
        <f t="shared" ref="Q61:Q72" si="14">SUM(I61:P61)</f>
        <v>8.9797189098887671</v>
      </c>
    </row>
    <row r="62" spans="1:21" s="3" customFormat="1" ht="12.75">
      <c r="A62" s="14"/>
      <c r="E62" s="183">
        <v>41671</v>
      </c>
      <c r="F62" s="183" t="s">
        <v>374</v>
      </c>
      <c r="G62" s="184" t="s">
        <v>89</v>
      </c>
      <c r="H62" s="185">
        <f t="shared" si="13"/>
        <v>1.225E-3</v>
      </c>
      <c r="I62" s="186">
        <f>(SUM('1.  LRAMVA Summary'!C$22:C$30)+SUM('1.  LRAMVA Summary'!C$31:C$32)*(MONTH($E62)-1)/12)*$H62</f>
        <v>-3.5109818206033627</v>
      </c>
      <c r="J62" s="186">
        <f>(SUM('1.  LRAMVA Summary'!D$22:D$30)+SUM('1.  LRAMVA Summary'!D$31:D$32)*(MONTH($E62)-1)/12)*$H62</f>
        <v>6.2566384357889824</v>
      </c>
      <c r="K62" s="186">
        <f>(SUM('1.  LRAMVA Summary'!E$22:E$30)+SUM('1.  LRAMVA Summary'!E$31:E$32)*(MONTH($E62)-1)/12)*$H62</f>
        <v>7.4064856960841219</v>
      </c>
      <c r="L62" s="186">
        <f>(SUM('1.  LRAMVA Summary'!F$22:F$30)+SUM('1.  LRAMVA Summary'!F$31:F$32)*(MONTH($E62)-1)/12)*$H62</f>
        <v>0</v>
      </c>
      <c r="M62" s="186">
        <f>(SUM('1.  LRAMVA Summary'!G$22:G$30)+SUM('1.  LRAMVA Summary'!G$31:G$32)*(MONTH($E62)-1)/12)*$H62</f>
        <v>0</v>
      </c>
      <c r="N62" s="186">
        <f>(SUM('1.  LRAMVA Summary'!H$22:H$30)+SUM('1.  LRAMVA Summary'!H$31:H$32)*(MONTH($E62)-1)/12)*$H62</f>
        <v>0</v>
      </c>
      <c r="O62" s="186">
        <f>(SUM('1.  LRAMVA Summary'!I$22:I$30)+SUM('1.  LRAMVA Summary'!I$31:I$32)*(MONTH($E62)-1)/12)*$H62</f>
        <v>0</v>
      </c>
      <c r="P62" s="187"/>
      <c r="Q62" s="187">
        <f t="shared" si="14"/>
        <v>10.152142311269742</v>
      </c>
    </row>
    <row r="63" spans="1:21">
      <c r="A63" s="2"/>
      <c r="C63" s="2"/>
      <c r="E63" s="183">
        <v>41699</v>
      </c>
      <c r="F63" s="183" t="s">
        <v>374</v>
      </c>
      <c r="G63" s="184" t="s">
        <v>89</v>
      </c>
      <c r="H63" s="185">
        <f t="shared" si="13"/>
        <v>1.225E-3</v>
      </c>
      <c r="I63" s="186">
        <f>(SUM('1.  LRAMVA Summary'!C$22:C$30)+SUM('1.  LRAMVA Summary'!C$31:C$32)*(MONTH($E63)-1)/12)*$H63</f>
        <v>-3.1818717795400575</v>
      </c>
      <c r="J63" s="186">
        <f>(SUM('1.  LRAMVA Summary'!D$22:D$30)+SUM('1.  LRAMVA Summary'!D$31:D$32)*(MONTH($E63)-1)/12)*$H63</f>
        <v>6.7132665690801288</v>
      </c>
      <c r="K63" s="186">
        <f>(SUM('1.  LRAMVA Summary'!E$22:E$30)+SUM('1.  LRAMVA Summary'!E$31:E$32)*(MONTH($E63)-1)/12)*$H63</f>
        <v>7.7931709231106439</v>
      </c>
      <c r="L63" s="186">
        <f>(SUM('1.  LRAMVA Summary'!F$22:F$30)+SUM('1.  LRAMVA Summary'!F$31:F$32)*(MONTH($E63)-1)/12)*$H63</f>
        <v>0</v>
      </c>
      <c r="M63" s="186">
        <f>(SUM('1.  LRAMVA Summary'!G$22:G$30)+SUM('1.  LRAMVA Summary'!G$31:G$32)*(MONTH($E63)-1)/12)*$H63</f>
        <v>0</v>
      </c>
      <c r="N63" s="186">
        <f>(SUM('1.  LRAMVA Summary'!H$22:H$30)+SUM('1.  LRAMVA Summary'!H$31:H$32)*(MONTH($E63)-1)/12)*$H63</f>
        <v>0</v>
      </c>
      <c r="O63" s="186">
        <f>(SUM('1.  LRAMVA Summary'!I$22:I$30)+SUM('1.  LRAMVA Summary'!I$31:I$32)*(MONTH($E63)-1)/12)*$H63</f>
        <v>0</v>
      </c>
      <c r="P63" s="187"/>
      <c r="Q63" s="187">
        <f t="shared" si="14"/>
        <v>11.324565712650715</v>
      </c>
      <c r="R63" s="2"/>
      <c r="S63" s="2"/>
      <c r="T63" s="2"/>
      <c r="U63" s="2"/>
    </row>
    <row r="64" spans="1:21">
      <c r="A64" s="2"/>
      <c r="C64" s="2"/>
      <c r="E64" s="183">
        <v>41730</v>
      </c>
      <c r="F64" s="183" t="s">
        <v>374</v>
      </c>
      <c r="G64" s="184" t="s">
        <v>90</v>
      </c>
      <c r="H64" s="185">
        <f t="shared" si="13"/>
        <v>1.225E-3</v>
      </c>
      <c r="I64" s="186">
        <f>(SUM('1.  LRAMVA Summary'!C$22:C$30)+SUM('1.  LRAMVA Summary'!C$31:C$32)*(MONTH($E64)-1)/12)*$H64</f>
        <v>-2.8527617384767532</v>
      </c>
      <c r="J64" s="186">
        <f>(SUM('1.  LRAMVA Summary'!D$22:D$30)+SUM('1.  LRAMVA Summary'!D$31:D$32)*(MONTH($E64)-1)/12)*$H64</f>
        <v>7.169894702371276</v>
      </c>
      <c r="K64" s="186">
        <f>(SUM('1.  LRAMVA Summary'!E$22:E$30)+SUM('1.  LRAMVA Summary'!E$31:E$32)*(MONTH($E64)-1)/12)*$H64</f>
        <v>8.1798561501371658</v>
      </c>
      <c r="L64" s="186">
        <f>(SUM('1.  LRAMVA Summary'!F$22:F$30)+SUM('1.  LRAMVA Summary'!F$31:F$32)*(MONTH($E64)-1)/12)*$H64</f>
        <v>0</v>
      </c>
      <c r="M64" s="186">
        <f>(SUM('1.  LRAMVA Summary'!G$22:G$30)+SUM('1.  LRAMVA Summary'!G$31:G$32)*(MONTH($E64)-1)/12)*$H64</f>
        <v>0</v>
      </c>
      <c r="N64" s="186">
        <f>(SUM('1.  LRAMVA Summary'!H$22:H$30)+SUM('1.  LRAMVA Summary'!H$31:H$32)*(MONTH($E64)-1)/12)*$H64</f>
        <v>0</v>
      </c>
      <c r="O64" s="186">
        <f>(SUM('1.  LRAMVA Summary'!I$22:I$30)+SUM('1.  LRAMVA Summary'!I$31:I$32)*(MONTH($E64)-1)/12)*$H64</f>
        <v>0</v>
      </c>
      <c r="P64" s="187"/>
      <c r="Q64" s="187">
        <f t="shared" si="14"/>
        <v>12.496989114031688</v>
      </c>
      <c r="R64" s="2"/>
      <c r="S64" s="2"/>
      <c r="T64" s="2"/>
      <c r="U64" s="2"/>
    </row>
    <row r="65" spans="1:21">
      <c r="A65" s="2"/>
      <c r="C65" s="2"/>
      <c r="E65" s="183">
        <v>41760</v>
      </c>
      <c r="F65" s="183" t="s">
        <v>374</v>
      </c>
      <c r="G65" s="184" t="s">
        <v>90</v>
      </c>
      <c r="H65" s="185">
        <f t="shared" si="13"/>
        <v>1.225E-3</v>
      </c>
      <c r="I65" s="186">
        <f>(SUM('1.  LRAMVA Summary'!C$22:C$30)+SUM('1.  LRAMVA Summary'!C$31:C$32)*(MONTH($E65)-1)/12)*$H65</f>
        <v>-2.523651697413448</v>
      </c>
      <c r="J65" s="186">
        <f>(SUM('1.  LRAMVA Summary'!D$22:D$30)+SUM('1.  LRAMVA Summary'!D$31:D$32)*(MONTH($E65)-1)/12)*$H65</f>
        <v>7.6265228356624233</v>
      </c>
      <c r="K65" s="186">
        <f>(SUM('1.  LRAMVA Summary'!E$22:E$30)+SUM('1.  LRAMVA Summary'!E$31:E$32)*(MONTH($E65)-1)/12)*$H65</f>
        <v>8.5665413771636878</v>
      </c>
      <c r="L65" s="186">
        <f>(SUM('1.  LRAMVA Summary'!F$22:F$30)+SUM('1.  LRAMVA Summary'!F$31:F$32)*(MONTH($E65)-1)/12)*$H65</f>
        <v>0</v>
      </c>
      <c r="M65" s="186">
        <f>(SUM('1.  LRAMVA Summary'!G$22:G$30)+SUM('1.  LRAMVA Summary'!G$31:G$32)*(MONTH($E65)-1)/12)*$H65</f>
        <v>0</v>
      </c>
      <c r="N65" s="186">
        <f>(SUM('1.  LRAMVA Summary'!H$22:H$30)+SUM('1.  LRAMVA Summary'!H$31:H$32)*(MONTH($E65)-1)/12)*$H65</f>
        <v>0</v>
      </c>
      <c r="O65" s="186">
        <f>(SUM('1.  LRAMVA Summary'!I$22:I$30)+SUM('1.  LRAMVA Summary'!I$31:I$32)*(MONTH($E65)-1)/12)*$H65</f>
        <v>0</v>
      </c>
      <c r="P65" s="187"/>
      <c r="Q65" s="187">
        <f t="shared" si="14"/>
        <v>13.669412515412663</v>
      </c>
      <c r="R65" s="2"/>
      <c r="S65" s="2"/>
      <c r="T65" s="2"/>
      <c r="U65" s="2"/>
    </row>
    <row r="66" spans="1:21" s="3" customFormat="1" ht="12.75">
      <c r="B66" s="51"/>
      <c r="E66" s="183">
        <v>41791</v>
      </c>
      <c r="F66" s="183" t="s">
        <v>374</v>
      </c>
      <c r="G66" s="184" t="s">
        <v>90</v>
      </c>
      <c r="H66" s="185">
        <f t="shared" si="13"/>
        <v>1.225E-3</v>
      </c>
      <c r="I66" s="186">
        <f>(SUM('1.  LRAMVA Summary'!C$22:C$30)+SUM('1.  LRAMVA Summary'!C$31:C$32)*(MONTH($E66)-1)/12)*$H66</f>
        <v>-2.1945416563501441</v>
      </c>
      <c r="J66" s="186">
        <f>(SUM('1.  LRAMVA Summary'!D$22:D$30)+SUM('1.  LRAMVA Summary'!D$31:D$32)*(MONTH($E66)-1)/12)*$H66</f>
        <v>8.0831509689535697</v>
      </c>
      <c r="K66" s="186">
        <f>(SUM('1.  LRAMVA Summary'!E$22:E$30)+SUM('1.  LRAMVA Summary'!E$31:E$32)*(MONTH($E66)-1)/12)*$H66</f>
        <v>8.9532266041902115</v>
      </c>
      <c r="L66" s="186">
        <f>(SUM('1.  LRAMVA Summary'!F$22:F$30)+SUM('1.  LRAMVA Summary'!F$31:F$32)*(MONTH($E66)-1)/12)*$H66</f>
        <v>0</v>
      </c>
      <c r="M66" s="186">
        <f>(SUM('1.  LRAMVA Summary'!G$22:G$30)+SUM('1.  LRAMVA Summary'!G$31:G$32)*(MONTH($E66)-1)/12)*$H66</f>
        <v>0</v>
      </c>
      <c r="N66" s="186">
        <f>(SUM('1.  LRAMVA Summary'!H$22:H$30)+SUM('1.  LRAMVA Summary'!H$31:H$32)*(MONTH($E66)-1)/12)*$H66</f>
        <v>0</v>
      </c>
      <c r="O66" s="186">
        <f>(SUM('1.  LRAMVA Summary'!I$22:I$30)+SUM('1.  LRAMVA Summary'!I$31:I$32)*(MONTH($E66)-1)/12)*$H66</f>
        <v>0</v>
      </c>
      <c r="P66" s="187"/>
      <c r="Q66" s="187">
        <f t="shared" si="14"/>
        <v>14.841835916793638</v>
      </c>
    </row>
    <row r="67" spans="1:21" s="3" customFormat="1" ht="12.75">
      <c r="B67" s="51"/>
      <c r="E67" s="183">
        <v>41821</v>
      </c>
      <c r="F67" s="183" t="s">
        <v>374</v>
      </c>
      <c r="G67" s="184" t="s">
        <v>92</v>
      </c>
      <c r="H67" s="185">
        <f t="shared" si="13"/>
        <v>1.225E-3</v>
      </c>
      <c r="I67" s="186">
        <f>(SUM('1.  LRAMVA Summary'!C$22:C$30)+SUM('1.  LRAMVA Summary'!C$31:C$32)*(MONTH($E67)-1)/12)*$H67</f>
        <v>-1.8654316152868391</v>
      </c>
      <c r="J67" s="186">
        <f>(SUM('1.  LRAMVA Summary'!D$22:D$30)+SUM('1.  LRAMVA Summary'!D$31:D$32)*(MONTH($E67)-1)/12)*$H67</f>
        <v>8.5397791022447169</v>
      </c>
      <c r="K67" s="186">
        <f>(SUM('1.  LRAMVA Summary'!E$22:E$30)+SUM('1.  LRAMVA Summary'!E$31:E$32)*(MONTH($E67)-1)/12)*$H67</f>
        <v>9.3399118312167317</v>
      </c>
      <c r="L67" s="186">
        <f>(SUM('1.  LRAMVA Summary'!F$22:F$30)+SUM('1.  LRAMVA Summary'!F$31:F$32)*(MONTH($E67)-1)/12)*$H67</f>
        <v>0</v>
      </c>
      <c r="M67" s="186">
        <f>(SUM('1.  LRAMVA Summary'!G$22:G$30)+SUM('1.  LRAMVA Summary'!G$31:G$32)*(MONTH($E67)-1)/12)*$H67</f>
        <v>0</v>
      </c>
      <c r="N67" s="186">
        <f>(SUM('1.  LRAMVA Summary'!H$22:H$30)+SUM('1.  LRAMVA Summary'!H$31:H$32)*(MONTH($E67)-1)/12)*$H67</f>
        <v>0</v>
      </c>
      <c r="O67" s="186">
        <f>(SUM('1.  LRAMVA Summary'!I$22:I$30)+SUM('1.  LRAMVA Summary'!I$31:I$32)*(MONTH($E67)-1)/12)*$H67</f>
        <v>0</v>
      </c>
      <c r="P67" s="187"/>
      <c r="Q67" s="187">
        <f t="shared" si="14"/>
        <v>16.014259318174609</v>
      </c>
    </row>
    <row r="68" spans="1:21" s="3" customFormat="1" ht="12.75">
      <c r="B68" s="51"/>
      <c r="E68" s="183">
        <v>41852</v>
      </c>
      <c r="F68" s="183" t="s">
        <v>374</v>
      </c>
      <c r="G68" s="184" t="s">
        <v>92</v>
      </c>
      <c r="H68" s="185">
        <f t="shared" si="13"/>
        <v>1.225E-3</v>
      </c>
      <c r="I68" s="186">
        <f>(SUM('1.  LRAMVA Summary'!C$22:C$30)+SUM('1.  LRAMVA Summary'!C$31:C$32)*(MONTH($E68)-1)/12)*$H68</f>
        <v>-1.5363215742235343</v>
      </c>
      <c r="J68" s="186">
        <f>(SUM('1.  LRAMVA Summary'!D$22:D$30)+SUM('1.  LRAMVA Summary'!D$31:D$32)*(MONTH($E68)-1)/12)*$H68</f>
        <v>8.9964072355358642</v>
      </c>
      <c r="K68" s="186">
        <f>(SUM('1.  LRAMVA Summary'!E$22:E$30)+SUM('1.  LRAMVA Summary'!E$31:E$32)*(MONTH($E68)-1)/12)*$H68</f>
        <v>9.7265970582432555</v>
      </c>
      <c r="L68" s="186">
        <f>(SUM('1.  LRAMVA Summary'!F$22:F$30)+SUM('1.  LRAMVA Summary'!F$31:F$32)*(MONTH($E68)-1)/12)*$H68</f>
        <v>0</v>
      </c>
      <c r="M68" s="186">
        <f>(SUM('1.  LRAMVA Summary'!G$22:G$30)+SUM('1.  LRAMVA Summary'!G$31:G$32)*(MONTH($E68)-1)/12)*$H68</f>
        <v>0</v>
      </c>
      <c r="N68" s="186">
        <f>(SUM('1.  LRAMVA Summary'!H$22:H$30)+SUM('1.  LRAMVA Summary'!H$31:H$32)*(MONTH($E68)-1)/12)*$H68</f>
        <v>0</v>
      </c>
      <c r="O68" s="186">
        <f>(SUM('1.  LRAMVA Summary'!I$22:I$30)+SUM('1.  LRAMVA Summary'!I$31:I$32)*(MONTH($E68)-1)/12)*$H68</f>
        <v>0</v>
      </c>
      <c r="P68" s="187"/>
      <c r="Q68" s="187">
        <f t="shared" si="14"/>
        <v>17.186682719555584</v>
      </c>
    </row>
    <row r="69" spans="1:21" s="3" customFormat="1" ht="12.75">
      <c r="B69" s="51"/>
      <c r="E69" s="183">
        <v>41883</v>
      </c>
      <c r="F69" s="183" t="s">
        <v>374</v>
      </c>
      <c r="G69" s="184" t="s">
        <v>92</v>
      </c>
      <c r="H69" s="185">
        <f t="shared" si="13"/>
        <v>1.225E-3</v>
      </c>
      <c r="I69" s="186">
        <f>(SUM('1.  LRAMVA Summary'!C$22:C$30)+SUM('1.  LRAMVA Summary'!C$31:C$32)*(MONTH($E69)-1)/12)*$H69</f>
        <v>-1.2072115331602296</v>
      </c>
      <c r="J69" s="186">
        <f>(SUM('1.  LRAMVA Summary'!D$22:D$30)+SUM('1.  LRAMVA Summary'!D$31:D$32)*(MONTH($E69)-1)/12)*$H69</f>
        <v>9.4530353688270115</v>
      </c>
      <c r="K69" s="186">
        <f>(SUM('1.  LRAMVA Summary'!E$22:E$30)+SUM('1.  LRAMVA Summary'!E$31:E$32)*(MONTH($E69)-1)/12)*$H69</f>
        <v>10.113282285269777</v>
      </c>
      <c r="L69" s="186">
        <f>(SUM('1.  LRAMVA Summary'!F$22:F$30)+SUM('1.  LRAMVA Summary'!F$31:F$32)*(MONTH($E69)-1)/12)*$H69</f>
        <v>0</v>
      </c>
      <c r="M69" s="186">
        <f>(SUM('1.  LRAMVA Summary'!G$22:G$30)+SUM('1.  LRAMVA Summary'!G$31:G$32)*(MONTH($E69)-1)/12)*$H69</f>
        <v>0</v>
      </c>
      <c r="N69" s="186">
        <f>(SUM('1.  LRAMVA Summary'!H$22:H$30)+SUM('1.  LRAMVA Summary'!H$31:H$32)*(MONTH($E69)-1)/12)*$H69</f>
        <v>0</v>
      </c>
      <c r="O69" s="186">
        <f>(SUM('1.  LRAMVA Summary'!I$22:I$30)+SUM('1.  LRAMVA Summary'!I$31:I$32)*(MONTH($E69)-1)/12)*$H69</f>
        <v>0</v>
      </c>
      <c r="P69" s="187"/>
      <c r="Q69" s="187">
        <f t="shared" si="14"/>
        <v>18.359106120936559</v>
      </c>
    </row>
    <row r="70" spans="1:21" s="3" customFormat="1" ht="12.75">
      <c r="B70" s="51"/>
      <c r="E70" s="183">
        <v>41913</v>
      </c>
      <c r="F70" s="183" t="s">
        <v>374</v>
      </c>
      <c r="G70" s="184" t="s">
        <v>93</v>
      </c>
      <c r="H70" s="185">
        <f t="shared" si="13"/>
        <v>1.225E-3</v>
      </c>
      <c r="I70" s="186">
        <f>(SUM('1.  LRAMVA Summary'!C$22:C$30)+SUM('1.  LRAMVA Summary'!C$31:C$32)*(MONTH($E70)-1)/12)*$H70</f>
        <v>-0.87810149209692512</v>
      </c>
      <c r="J70" s="186">
        <f>(SUM('1.  LRAMVA Summary'!D$22:D$30)+SUM('1.  LRAMVA Summary'!D$31:D$32)*(MONTH($E70)-1)/12)*$H70</f>
        <v>9.9096635021181587</v>
      </c>
      <c r="K70" s="186">
        <f>(SUM('1.  LRAMVA Summary'!E$22:E$30)+SUM('1.  LRAMVA Summary'!E$31:E$32)*(MONTH($E70)-1)/12)*$H70</f>
        <v>10.499967512296301</v>
      </c>
      <c r="L70" s="186">
        <f>(SUM('1.  LRAMVA Summary'!F$22:F$30)+SUM('1.  LRAMVA Summary'!F$31:F$32)*(MONTH($E70)-1)/12)*$H70</f>
        <v>0</v>
      </c>
      <c r="M70" s="186">
        <f>(SUM('1.  LRAMVA Summary'!G$22:G$30)+SUM('1.  LRAMVA Summary'!G$31:G$32)*(MONTH($E70)-1)/12)*$H70</f>
        <v>0</v>
      </c>
      <c r="N70" s="186">
        <f>(SUM('1.  LRAMVA Summary'!H$22:H$30)+SUM('1.  LRAMVA Summary'!H$31:H$32)*(MONTH($E70)-1)/12)*$H70</f>
        <v>0</v>
      </c>
      <c r="O70" s="186">
        <f>(SUM('1.  LRAMVA Summary'!I$22:I$30)+SUM('1.  LRAMVA Summary'!I$31:I$32)*(MONTH($E70)-1)/12)*$H70</f>
        <v>0</v>
      </c>
      <c r="P70" s="187"/>
      <c r="Q70" s="187">
        <f t="shared" si="14"/>
        <v>19.531529522317534</v>
      </c>
    </row>
    <row r="71" spans="1:21" s="3" customFormat="1" ht="12.75">
      <c r="B71" s="51"/>
      <c r="E71" s="183">
        <v>41944</v>
      </c>
      <c r="F71" s="183" t="s">
        <v>374</v>
      </c>
      <c r="G71" s="184" t="s">
        <v>93</v>
      </c>
      <c r="H71" s="185">
        <f t="shared" si="13"/>
        <v>1.225E-3</v>
      </c>
      <c r="I71" s="186">
        <f>(SUM('1.  LRAMVA Summary'!C$22:C$30)+SUM('1.  LRAMVA Summary'!C$31:C$32)*(MONTH($E71)-1)/12)*$H71</f>
        <v>-0.54899145103362068</v>
      </c>
      <c r="J71" s="186">
        <f>(SUM('1.  LRAMVA Summary'!D$22:D$30)+SUM('1.  LRAMVA Summary'!D$31:D$32)*(MONTH($E71)-1)/12)*$H71</f>
        <v>10.366291635409304</v>
      </c>
      <c r="K71" s="186">
        <f>(SUM('1.  LRAMVA Summary'!E$22:E$30)+SUM('1.  LRAMVA Summary'!E$31:E$32)*(MONTH($E71)-1)/12)*$H71</f>
        <v>10.886652739322823</v>
      </c>
      <c r="L71" s="186">
        <f>(SUM('1.  LRAMVA Summary'!F$22:F$30)+SUM('1.  LRAMVA Summary'!F$31:F$32)*(MONTH($E71)-1)/12)*$H71</f>
        <v>0</v>
      </c>
      <c r="M71" s="186">
        <f>(SUM('1.  LRAMVA Summary'!G$22:G$30)+SUM('1.  LRAMVA Summary'!G$31:G$32)*(MONTH($E71)-1)/12)*$H71</f>
        <v>0</v>
      </c>
      <c r="N71" s="186">
        <f>(SUM('1.  LRAMVA Summary'!H$22:H$30)+SUM('1.  LRAMVA Summary'!H$31:H$32)*(MONTH($E71)-1)/12)*$H71</f>
        <v>0</v>
      </c>
      <c r="O71" s="186">
        <f>(SUM('1.  LRAMVA Summary'!I$22:I$30)+SUM('1.  LRAMVA Summary'!I$31:I$32)*(MONTH($E71)-1)/12)*$H71</f>
        <v>0</v>
      </c>
      <c r="P71" s="187"/>
      <c r="Q71" s="187">
        <f t="shared" si="14"/>
        <v>20.703952923698509</v>
      </c>
    </row>
    <row r="72" spans="1:21" s="3" customFormat="1" ht="12.75">
      <c r="B72" s="51"/>
      <c r="E72" s="183">
        <v>41974</v>
      </c>
      <c r="F72" s="183" t="s">
        <v>374</v>
      </c>
      <c r="G72" s="184" t="s">
        <v>93</v>
      </c>
      <c r="H72" s="185">
        <f t="shared" si="13"/>
        <v>1.225E-3</v>
      </c>
      <c r="I72" s="186">
        <f>(SUM('1.  LRAMVA Summary'!C$22:C$30)+SUM('1.  LRAMVA Summary'!C$31:C$32)*(MONTH($E72)-1)/12)*$H72</f>
        <v>-0.21988140997031558</v>
      </c>
      <c r="J72" s="186">
        <f>(SUM('1.  LRAMVA Summary'!D$22:D$30)+SUM('1.  LRAMVA Summary'!D$31:D$32)*(MONTH($E72)-1)/12)*$H72</f>
        <v>10.822919768700451</v>
      </c>
      <c r="K72" s="186">
        <f>(SUM('1.  LRAMVA Summary'!E$22:E$30)+SUM('1.  LRAMVA Summary'!E$31:E$32)*(MONTH($E72)-1)/12)*$H72</f>
        <v>11.273337966349343</v>
      </c>
      <c r="L72" s="186">
        <f>(SUM('1.  LRAMVA Summary'!F$22:F$30)+SUM('1.  LRAMVA Summary'!F$31:F$32)*(MONTH($E72)-1)/12)*$H72</f>
        <v>0</v>
      </c>
      <c r="M72" s="186">
        <f>(SUM('1.  LRAMVA Summary'!G$22:G$30)+SUM('1.  LRAMVA Summary'!G$31:G$32)*(MONTH($E72)-1)/12)*$H72</f>
        <v>0</v>
      </c>
      <c r="N72" s="186">
        <f>(SUM('1.  LRAMVA Summary'!H$22:H$30)+SUM('1.  LRAMVA Summary'!H$31:H$32)*(MONTH($E72)-1)/12)*$H72</f>
        <v>0</v>
      </c>
      <c r="O72" s="186">
        <f>(SUM('1.  LRAMVA Summary'!I$22:I$30)+SUM('1.  LRAMVA Summary'!I$31:I$32)*(MONTH($E72)-1)/12)*$H72</f>
        <v>0</v>
      </c>
      <c r="P72" s="187"/>
      <c r="Q72" s="187">
        <f t="shared" si="14"/>
        <v>21.876376325079477</v>
      </c>
    </row>
    <row r="73" spans="1:21" s="3" customFormat="1" ht="13.5" thickBot="1">
      <c r="B73" s="51"/>
      <c r="E73" s="197" t="s">
        <v>400</v>
      </c>
      <c r="F73" s="197"/>
      <c r="G73" s="198"/>
      <c r="H73" s="199"/>
      <c r="I73" s="200">
        <f>SUM(I60:I72)</f>
        <v>-24.00161626898857</v>
      </c>
      <c r="J73" s="200">
        <f t="shared" ref="J73" si="15">SUM(J60:J72)</f>
        <v>194.11318884366784</v>
      </c>
      <c r="K73" s="200">
        <f t="shared" ref="K73" si="16">SUM(K60:K72)</f>
        <v>188.62589862596565</v>
      </c>
      <c r="L73" s="200">
        <f t="shared" ref="L73" si="17">SUM(L60:L72)</f>
        <v>0</v>
      </c>
      <c r="M73" s="200">
        <f t="shared" ref="M73" si="18">SUM(M60:M72)</f>
        <v>0</v>
      </c>
      <c r="N73" s="200">
        <f t="shared" ref="N73" si="19">SUM(N60:N72)</f>
        <v>0</v>
      </c>
      <c r="O73" s="200">
        <f t="shared" ref="O73" si="20">SUM(O60:O72)</f>
        <v>0</v>
      </c>
      <c r="P73" s="200">
        <f t="shared" ref="P73" si="21">SUM(P60:P72)</f>
        <v>0</v>
      </c>
      <c r="Q73" s="200">
        <f>SUM(Q60:Q72)</f>
        <v>358.73747120064496</v>
      </c>
      <c r="S73" s="511"/>
    </row>
    <row r="74" spans="1:21" s="3" customFormat="1" ht="13.5" thickTop="1">
      <c r="B74" s="51"/>
      <c r="E74" s="230" t="s">
        <v>91</v>
      </c>
      <c r="F74" s="230"/>
      <c r="G74" s="231"/>
      <c r="H74" s="232"/>
      <c r="I74" s="233">
        <v>25.78</v>
      </c>
      <c r="J74" s="233">
        <v>-193.08</v>
      </c>
      <c r="K74" s="233">
        <v>-230.31</v>
      </c>
      <c r="L74" s="233"/>
      <c r="M74" s="233"/>
      <c r="N74" s="233"/>
      <c r="O74" s="233"/>
      <c r="P74" s="233"/>
      <c r="Q74" s="234">
        <f>SUM(I74:P74)</f>
        <v>-397.61</v>
      </c>
      <c r="S74" s="521" t="s">
        <v>522</v>
      </c>
    </row>
    <row r="75" spans="1:21" s="3" customFormat="1" ht="12.75">
      <c r="B75" s="51"/>
      <c r="E75" s="193" t="s">
        <v>395</v>
      </c>
      <c r="F75" s="193"/>
      <c r="G75" s="194"/>
      <c r="H75" s="195"/>
      <c r="I75" s="196">
        <f t="shared" ref="I75:Q75" si="22">I73+I74</f>
        <v>1.7783837310114308</v>
      </c>
      <c r="J75" s="196">
        <f t="shared" si="22"/>
        <v>1.0331888436678298</v>
      </c>
      <c r="K75" s="196">
        <f t="shared" si="22"/>
        <v>-41.684101374034356</v>
      </c>
      <c r="L75" s="196">
        <f t="shared" si="22"/>
        <v>0</v>
      </c>
      <c r="M75" s="196">
        <f t="shared" si="22"/>
        <v>0</v>
      </c>
      <c r="N75" s="196">
        <f t="shared" si="22"/>
        <v>0</v>
      </c>
      <c r="O75" s="196">
        <f t="shared" si="22"/>
        <v>0</v>
      </c>
      <c r="P75" s="196">
        <f t="shared" si="22"/>
        <v>0</v>
      </c>
      <c r="Q75" s="196">
        <f t="shared" si="22"/>
        <v>-38.872528799355052</v>
      </c>
    </row>
    <row r="76" spans="1:21" s="3" customFormat="1" ht="12.75">
      <c r="B76" s="51"/>
      <c r="E76" s="183">
        <v>42005</v>
      </c>
      <c r="F76" s="183" t="s">
        <v>375</v>
      </c>
      <c r="G76" s="184" t="s">
        <v>89</v>
      </c>
      <c r="H76" s="185">
        <f>C$32/12</f>
        <v>1.225E-3</v>
      </c>
      <c r="I76" s="186">
        <f>(SUM('1.  LRAMVA Summary'!C$22:C$33)+SUM('1.  LRAMVA Summary'!C$34:C$35)*(MONTH($E76)-1)/12)*$H76</f>
        <v>0.11013513109298891</v>
      </c>
      <c r="J76" s="186">
        <f>(SUM('1.  LRAMVA Summary'!D$22:D$33)+SUM('1.  LRAMVA Summary'!D$34:D$35)*(MONTH($E76)-1)/12)*$H76</f>
        <v>6.3582651991600958E-2</v>
      </c>
      <c r="K76" s="186">
        <f>(SUM('1.  LRAMVA Summary'!E$22:E$33)+SUM('1.  LRAMVA Summary'!E$34:E$35)*(MONTH($E76)-1)/12)*$H76</f>
        <v>1.0932956933758666</v>
      </c>
      <c r="L76" s="186">
        <f>(SUM('1.  LRAMVA Summary'!F$22:F$33)+SUM('1.  LRAMVA Summary'!F$34:F$35)*(MONTH($E76)-1)/12)*$H76</f>
        <v>0</v>
      </c>
      <c r="M76" s="186">
        <f>(SUM('1.  LRAMVA Summary'!G$22:G$33)+SUM('1.  LRAMVA Summary'!G$34:G$35)*(MONTH($E76)-1)/12)*$H76</f>
        <v>0</v>
      </c>
      <c r="N76" s="186">
        <f>(SUM('1.  LRAMVA Summary'!H$22:H$33)+SUM('1.  LRAMVA Summary'!H$34:H$35)*(MONTH($E76)-1)/12)*$H76</f>
        <v>0</v>
      </c>
      <c r="O76" s="186">
        <f>(SUM('1.  LRAMVA Summary'!I$22:I$33)+SUM('1.  LRAMVA Summary'!I$34:I$35)*(MONTH($E76)-1)/12)*$H76</f>
        <v>0</v>
      </c>
      <c r="P76" s="187"/>
      <c r="Q76" s="187">
        <f>SUM(I76:P76)</f>
        <v>1.2670134764604564</v>
      </c>
    </row>
    <row r="77" spans="1:21" s="15" customFormat="1" ht="12.75">
      <c r="B77" s="221"/>
      <c r="E77" s="183">
        <v>42036</v>
      </c>
      <c r="F77" s="183" t="s">
        <v>375</v>
      </c>
      <c r="G77" s="184" t="s">
        <v>89</v>
      </c>
      <c r="H77" s="185">
        <f>C$32/12</f>
        <v>1.225E-3</v>
      </c>
      <c r="I77" s="186">
        <f>(SUM('1.  LRAMVA Summary'!C$22:C$33)+SUM('1.  LRAMVA Summary'!C$34:C$35)*(MONTH($E77)-1)/12)*$H77</f>
        <v>0.70711500442591091</v>
      </c>
      <c r="J77" s="186">
        <f>(SUM('1.  LRAMVA Summary'!D$22:D$33)+SUM('1.  LRAMVA Summary'!D$34:D$35)*(MONTH($E77)-1)/12)*$H77</f>
        <v>0.56942166710012132</v>
      </c>
      <c r="K77" s="186">
        <f>(SUM('1.  LRAMVA Summary'!E$22:E$33)+SUM('1.  LRAMVA Summary'!E$34:E$35)*(MONTH($E77)-1)/12)*$H77</f>
        <v>2.2521687103285277</v>
      </c>
      <c r="L77" s="186">
        <f>(SUM('1.  LRAMVA Summary'!F$22:F$33)+SUM('1.  LRAMVA Summary'!F$34:F$35)*(MONTH($E77)-1)/12)*$H77</f>
        <v>0</v>
      </c>
      <c r="M77" s="186">
        <f>(SUM('1.  LRAMVA Summary'!G$22:G$33)+SUM('1.  LRAMVA Summary'!G$34:G$35)*(MONTH($E77)-1)/12)*$H77</f>
        <v>0</v>
      </c>
      <c r="N77" s="186">
        <f>(SUM('1.  LRAMVA Summary'!H$22:H$33)+SUM('1.  LRAMVA Summary'!H$34:H$35)*(MONTH($E77)-1)/12)*$H77</f>
        <v>0</v>
      </c>
      <c r="O77" s="186">
        <f>(SUM('1.  LRAMVA Summary'!I$22:I$33)+SUM('1.  LRAMVA Summary'!I$34:I$35)*(MONTH($E77)-1)/12)*$H77</f>
        <v>0</v>
      </c>
      <c r="P77" s="187"/>
      <c r="Q77" s="187">
        <f>SUM(I77:P77)</f>
        <v>3.52870538185456</v>
      </c>
    </row>
    <row r="78" spans="1:21" s="3" customFormat="1" ht="12.75">
      <c r="B78" s="51"/>
      <c r="E78" s="183">
        <v>42064</v>
      </c>
      <c r="F78" s="183" t="s">
        <v>375</v>
      </c>
      <c r="G78" s="184" t="s">
        <v>89</v>
      </c>
      <c r="H78" s="185">
        <f>C$32/12</f>
        <v>1.225E-3</v>
      </c>
      <c r="I78" s="186">
        <f>(SUM('1.  LRAMVA Summary'!C$22:C$33)+SUM('1.  LRAMVA Summary'!C$34:C$35)*(MONTH($E78)-1)/12)*$H78</f>
        <v>1.3040948777588328</v>
      </c>
      <c r="J78" s="186">
        <f>(SUM('1.  LRAMVA Summary'!D$22:D$33)+SUM('1.  LRAMVA Summary'!D$34:D$35)*(MONTH($E78)-1)/12)*$H78</f>
        <v>1.0752606822086417</v>
      </c>
      <c r="K78" s="186">
        <f>(SUM('1.  LRAMVA Summary'!E$22:E$33)+SUM('1.  LRAMVA Summary'!E$34:E$35)*(MONTH($E78)-1)/12)*$H78</f>
        <v>3.4110417272811886</v>
      </c>
      <c r="L78" s="186">
        <f>(SUM('1.  LRAMVA Summary'!F$22:F$33)+SUM('1.  LRAMVA Summary'!F$34:F$35)*(MONTH($E78)-1)/12)*$H78</f>
        <v>0</v>
      </c>
      <c r="M78" s="186">
        <f>(SUM('1.  LRAMVA Summary'!G$22:G$33)+SUM('1.  LRAMVA Summary'!G$34:G$35)*(MONTH($E78)-1)/12)*$H78</f>
        <v>0</v>
      </c>
      <c r="N78" s="186">
        <f>(SUM('1.  LRAMVA Summary'!H$22:H$33)+SUM('1.  LRAMVA Summary'!H$34:H$35)*(MONTH($E78)-1)/12)*$H78</f>
        <v>0</v>
      </c>
      <c r="O78" s="186">
        <f>(SUM('1.  LRAMVA Summary'!I$22:I$33)+SUM('1.  LRAMVA Summary'!I$34:I$35)*(MONTH($E78)-1)/12)*$H78</f>
        <v>0</v>
      </c>
      <c r="P78" s="187"/>
      <c r="Q78" s="187">
        <f>SUM(I78:P78)</f>
        <v>5.7903972872486626</v>
      </c>
    </row>
    <row r="79" spans="1:21" s="3" customFormat="1" ht="12.75">
      <c r="B79" s="51"/>
      <c r="E79" s="183">
        <v>42095</v>
      </c>
      <c r="F79" s="183" t="s">
        <v>375</v>
      </c>
      <c r="G79" s="184" t="s">
        <v>90</v>
      </c>
      <c r="H79" s="185">
        <f>C$33/12</f>
        <v>9.1666666666666665E-4</v>
      </c>
      <c r="I79" s="186">
        <f>(SUM('1.  LRAMVA Summary'!C$22:C$33)+SUM('1.  LRAMVA Summary'!C$34:C$35)*(MONTH($E79)-1)/12)*$H79</f>
        <v>1.4225729429938305</v>
      </c>
      <c r="J79" s="186">
        <f>(SUM('1.  LRAMVA Summary'!D$22:D$33)+SUM('1.  LRAMVA Summary'!D$34:D$35)*(MONTH($E79)-1)/12)*$H79</f>
        <v>1.1831358279244069</v>
      </c>
      <c r="K79" s="186">
        <f>(SUM('1.  LRAMVA Summary'!E$22:E$33)+SUM('1.  LRAMVA Summary'!E$34:E$35)*(MONTH($E79)-1)/12)*$H79</f>
        <v>3.4196640943246495</v>
      </c>
      <c r="L79" s="186">
        <f>(SUM('1.  LRAMVA Summary'!F$22:F$33)+SUM('1.  LRAMVA Summary'!F$34:F$35)*(MONTH($E79)-1)/12)*$H79</f>
        <v>0</v>
      </c>
      <c r="M79" s="186">
        <f>(SUM('1.  LRAMVA Summary'!G$22:G$33)+SUM('1.  LRAMVA Summary'!G$34:G$35)*(MONTH($E79)-1)/12)*$H79</f>
        <v>0</v>
      </c>
      <c r="N79" s="186">
        <f>(SUM('1.  LRAMVA Summary'!H$22:H$33)+SUM('1.  LRAMVA Summary'!H$34:H$35)*(MONTH($E79)-1)/12)*$H79</f>
        <v>0</v>
      </c>
      <c r="O79" s="186">
        <f>(SUM('1.  LRAMVA Summary'!I$22:I$33)+SUM('1.  LRAMVA Summary'!I$34:I$35)*(MONTH($E79)-1)/12)*$H79</f>
        <v>0</v>
      </c>
      <c r="P79" s="187"/>
      <c r="Q79" s="187">
        <f>SUM(I79:P79)</f>
        <v>6.0253728652428871</v>
      </c>
    </row>
    <row r="80" spans="1:21" s="3" customFormat="1" ht="12.75">
      <c r="B80" s="51"/>
      <c r="E80" s="183">
        <v>42125</v>
      </c>
      <c r="F80" s="183" t="s">
        <v>375</v>
      </c>
      <c r="G80" s="184" t="s">
        <v>90</v>
      </c>
      <c r="H80" s="185">
        <f t="shared" ref="H80:H81" si="23">C$33/12</f>
        <v>9.1666666666666665E-4</v>
      </c>
      <c r="I80" s="186">
        <f>(SUM('1.  LRAMVA Summary'!C$22:C$33)+SUM('1.  LRAMVA Summary'!C$34:C$35)*(MONTH($E80)-1)/12)*$H80</f>
        <v>1.8692925761000987</v>
      </c>
      <c r="J80" s="186">
        <f>(SUM('1.  LRAMVA Summary'!D$22:D$33)+SUM('1.  LRAMVA Summary'!D$34:D$35)*(MONTH($E80)-1)/12)*$H80</f>
        <v>1.561654818821939</v>
      </c>
      <c r="K80" s="186">
        <f>(SUM('1.  LRAMVA Summary'!E$22:E$33)+SUM('1.  LRAMVA Summary'!E$34:E$35)*(MONTH($E80)-1)/12)*$H80</f>
        <v>4.2868479845613345</v>
      </c>
      <c r="L80" s="186">
        <f>(SUM('1.  LRAMVA Summary'!F$22:F$33)+SUM('1.  LRAMVA Summary'!F$34:F$35)*(MONTH($E80)-1)/12)*$H80</f>
        <v>0</v>
      </c>
      <c r="M80" s="186">
        <f>(SUM('1.  LRAMVA Summary'!G$22:G$33)+SUM('1.  LRAMVA Summary'!G$34:G$35)*(MONTH($E80)-1)/12)*$H80</f>
        <v>0</v>
      </c>
      <c r="N80" s="186">
        <f>(SUM('1.  LRAMVA Summary'!H$22:H$33)+SUM('1.  LRAMVA Summary'!H$34:H$35)*(MONTH($E80)-1)/12)*$H80</f>
        <v>0</v>
      </c>
      <c r="O80" s="186">
        <f>(SUM('1.  LRAMVA Summary'!I$22:I$33)+SUM('1.  LRAMVA Summary'!I$34:I$35)*(MONTH($E80)-1)/12)*$H80</f>
        <v>0</v>
      </c>
      <c r="P80" s="187"/>
      <c r="Q80" s="187">
        <f t="shared" ref="Q80:Q87" si="24">SUM(I80:P80)</f>
        <v>7.7177953794833725</v>
      </c>
    </row>
    <row r="81" spans="2:18" s="3" customFormat="1" ht="12.75">
      <c r="B81" s="51"/>
      <c r="E81" s="183">
        <v>42156</v>
      </c>
      <c r="F81" s="183" t="s">
        <v>375</v>
      </c>
      <c r="G81" s="184" t="s">
        <v>90</v>
      </c>
      <c r="H81" s="185">
        <f t="shared" si="23"/>
        <v>9.1666666666666665E-4</v>
      </c>
      <c r="I81" s="186">
        <f>(SUM('1.  LRAMVA Summary'!C$22:C$33)+SUM('1.  LRAMVA Summary'!C$34:C$35)*(MONTH($E81)-1)/12)*$H81</f>
        <v>2.3160122092063666</v>
      </c>
      <c r="J81" s="186">
        <f>(SUM('1.  LRAMVA Summary'!D$22:D$33)+SUM('1.  LRAMVA Summary'!D$34:D$35)*(MONTH($E81)-1)/12)*$H81</f>
        <v>1.9401738097194712</v>
      </c>
      <c r="K81" s="186">
        <f>(SUM('1.  LRAMVA Summary'!E$22:E$33)+SUM('1.  LRAMVA Summary'!E$34:E$35)*(MONTH($E81)-1)/12)*$H81</f>
        <v>5.1540318747980196</v>
      </c>
      <c r="L81" s="186">
        <f>(SUM('1.  LRAMVA Summary'!F$22:F$33)+SUM('1.  LRAMVA Summary'!F$34:F$35)*(MONTH($E81)-1)/12)*$H81</f>
        <v>0</v>
      </c>
      <c r="M81" s="186">
        <f>(SUM('1.  LRAMVA Summary'!G$22:G$33)+SUM('1.  LRAMVA Summary'!G$34:G$35)*(MONTH($E81)-1)/12)*$H81</f>
        <v>0</v>
      </c>
      <c r="N81" s="186">
        <f>(SUM('1.  LRAMVA Summary'!H$22:H$33)+SUM('1.  LRAMVA Summary'!H$34:H$35)*(MONTH($E81)-1)/12)*$H81</f>
        <v>0</v>
      </c>
      <c r="O81" s="186">
        <f>(SUM('1.  LRAMVA Summary'!I$22:I$33)+SUM('1.  LRAMVA Summary'!I$34:I$35)*(MONTH($E81)-1)/12)*$H81</f>
        <v>0</v>
      </c>
      <c r="P81" s="187"/>
      <c r="Q81" s="187">
        <f t="shared" si="24"/>
        <v>9.410217893723857</v>
      </c>
    </row>
    <row r="82" spans="2:18" s="3" customFormat="1" ht="12.75">
      <c r="B82" s="51"/>
      <c r="E82" s="183">
        <v>42186</v>
      </c>
      <c r="F82" s="183" t="s">
        <v>375</v>
      </c>
      <c r="G82" s="184" t="s">
        <v>92</v>
      </c>
      <c r="H82" s="185">
        <f>$C$34/12</f>
        <v>9.1666666666666665E-4</v>
      </c>
      <c r="I82" s="186">
        <f>(SUM('1.  LRAMVA Summary'!C$22:C$33)+SUM('1.  LRAMVA Summary'!C$34:C$35)*(MONTH($E82)-1)/12)*$H82</f>
        <v>2.7627318423126348</v>
      </c>
      <c r="J82" s="186">
        <f>(SUM('1.  LRAMVA Summary'!D$22:D$33)+SUM('1.  LRAMVA Summary'!D$34:D$35)*(MONTH($E82)-1)/12)*$H82</f>
        <v>2.3186928006170038</v>
      </c>
      <c r="K82" s="186">
        <f>(SUM('1.  LRAMVA Summary'!E$22:E$33)+SUM('1.  LRAMVA Summary'!E$34:E$35)*(MONTH($E82)-1)/12)*$H82</f>
        <v>6.0212157650347047</v>
      </c>
      <c r="L82" s="186">
        <f>(SUM('1.  LRAMVA Summary'!F$22:F$33)+SUM('1.  LRAMVA Summary'!F$34:F$35)*(MONTH($E82)-1)/12)*$H82</f>
        <v>0</v>
      </c>
      <c r="M82" s="186">
        <f>(SUM('1.  LRAMVA Summary'!G$22:G$33)+SUM('1.  LRAMVA Summary'!G$34:G$35)*(MONTH($E82)-1)/12)*$H82</f>
        <v>0</v>
      </c>
      <c r="N82" s="186">
        <f>(SUM('1.  LRAMVA Summary'!H$22:H$33)+SUM('1.  LRAMVA Summary'!H$34:H$35)*(MONTH($E82)-1)/12)*$H82</f>
        <v>0</v>
      </c>
      <c r="O82" s="186">
        <f>(SUM('1.  LRAMVA Summary'!I$22:I$33)+SUM('1.  LRAMVA Summary'!I$34:I$35)*(MONTH($E82)-1)/12)*$H82</f>
        <v>0</v>
      </c>
      <c r="P82" s="187"/>
      <c r="Q82" s="187">
        <f t="shared" si="24"/>
        <v>11.102640407964344</v>
      </c>
    </row>
    <row r="83" spans="2:18" s="3" customFormat="1" ht="12.75">
      <c r="B83" s="51"/>
      <c r="E83" s="183">
        <v>42217</v>
      </c>
      <c r="F83" s="183" t="s">
        <v>375</v>
      </c>
      <c r="G83" s="184" t="s">
        <v>92</v>
      </c>
      <c r="H83" s="185">
        <f t="shared" ref="H83:H84" si="25">$C$34/12</f>
        <v>9.1666666666666665E-4</v>
      </c>
      <c r="I83" s="186">
        <f>(SUM('1.  LRAMVA Summary'!C$22:C$33)+SUM('1.  LRAMVA Summary'!C$34:C$35)*(MONTH($E83)-1)/12)*$H83</f>
        <v>3.209451475418903</v>
      </c>
      <c r="J83" s="186">
        <f>(SUM('1.  LRAMVA Summary'!D$22:D$33)+SUM('1.  LRAMVA Summary'!D$34:D$35)*(MONTH($E83)-1)/12)*$H83</f>
        <v>2.6972117915145359</v>
      </c>
      <c r="K83" s="186">
        <f>(SUM('1.  LRAMVA Summary'!E$22:E$33)+SUM('1.  LRAMVA Summary'!E$34:E$35)*(MONTH($E83)-1)/12)*$H83</f>
        <v>6.8883996552713898</v>
      </c>
      <c r="L83" s="186">
        <f>(SUM('1.  LRAMVA Summary'!F$22:F$33)+SUM('1.  LRAMVA Summary'!F$34:F$35)*(MONTH($E83)-1)/12)*$H83</f>
        <v>0</v>
      </c>
      <c r="M83" s="186">
        <f>(SUM('1.  LRAMVA Summary'!G$22:G$33)+SUM('1.  LRAMVA Summary'!G$34:G$35)*(MONTH($E83)-1)/12)*$H83</f>
        <v>0</v>
      </c>
      <c r="N83" s="186">
        <f>(SUM('1.  LRAMVA Summary'!H$22:H$33)+SUM('1.  LRAMVA Summary'!H$34:H$35)*(MONTH($E83)-1)/12)*$H83</f>
        <v>0</v>
      </c>
      <c r="O83" s="186">
        <f>(SUM('1.  LRAMVA Summary'!I$22:I$33)+SUM('1.  LRAMVA Summary'!I$34:I$35)*(MONTH($E83)-1)/12)*$H83</f>
        <v>0</v>
      </c>
      <c r="P83" s="187"/>
      <c r="Q83" s="187">
        <f t="shared" si="24"/>
        <v>12.795062922204828</v>
      </c>
    </row>
    <row r="84" spans="2:18" s="3" customFormat="1" ht="12.75">
      <c r="B84" s="51"/>
      <c r="E84" s="183">
        <v>42248</v>
      </c>
      <c r="F84" s="183" t="s">
        <v>375</v>
      </c>
      <c r="G84" s="184" t="s">
        <v>92</v>
      </c>
      <c r="H84" s="185">
        <f t="shared" si="25"/>
        <v>9.1666666666666665E-4</v>
      </c>
      <c r="I84" s="186">
        <f>(SUM('1.  LRAMVA Summary'!C$22:C$33)+SUM('1.  LRAMVA Summary'!C$34:C$35)*(MONTH($E84)-1)/12)*$H84</f>
        <v>3.6561711085251711</v>
      </c>
      <c r="J84" s="186">
        <f>(SUM('1.  LRAMVA Summary'!D$22:D$33)+SUM('1.  LRAMVA Summary'!D$34:D$35)*(MONTH($E84)-1)/12)*$H84</f>
        <v>3.0757307824120681</v>
      </c>
      <c r="K84" s="186">
        <f>(SUM('1.  LRAMVA Summary'!E$22:E$33)+SUM('1.  LRAMVA Summary'!E$34:E$35)*(MONTH($E84)-1)/12)*$H84</f>
        <v>7.7555835455080757</v>
      </c>
      <c r="L84" s="186">
        <f>(SUM('1.  LRAMVA Summary'!F$22:F$33)+SUM('1.  LRAMVA Summary'!F$34:F$35)*(MONTH($E84)-1)/12)*$H84</f>
        <v>0</v>
      </c>
      <c r="M84" s="186">
        <f>(SUM('1.  LRAMVA Summary'!G$22:G$33)+SUM('1.  LRAMVA Summary'!G$34:G$35)*(MONTH($E84)-1)/12)*$H84</f>
        <v>0</v>
      </c>
      <c r="N84" s="186">
        <f>(SUM('1.  LRAMVA Summary'!H$22:H$33)+SUM('1.  LRAMVA Summary'!H$34:H$35)*(MONTH($E84)-1)/12)*$H84</f>
        <v>0</v>
      </c>
      <c r="O84" s="186">
        <f>(SUM('1.  LRAMVA Summary'!I$22:I$33)+SUM('1.  LRAMVA Summary'!I$34:I$35)*(MONTH($E84)-1)/12)*$H84</f>
        <v>0</v>
      </c>
      <c r="P84" s="187"/>
      <c r="Q84" s="187">
        <f t="shared" si="24"/>
        <v>14.487485436445315</v>
      </c>
    </row>
    <row r="85" spans="2:18" s="3" customFormat="1" ht="12.75">
      <c r="B85" s="51"/>
      <c r="E85" s="183">
        <v>42278</v>
      </c>
      <c r="F85" s="183" t="s">
        <v>375</v>
      </c>
      <c r="G85" s="184" t="s">
        <v>93</v>
      </c>
      <c r="H85" s="185">
        <f>$C$35/12</f>
        <v>9.1666666666666665E-4</v>
      </c>
      <c r="I85" s="186">
        <f>(SUM('1.  LRAMVA Summary'!C$22:C$33)+SUM('1.  LRAMVA Summary'!C$34:C$35)*(MONTH($E85)-1)/12)*$H85</f>
        <v>4.1028907416314402</v>
      </c>
      <c r="J85" s="186">
        <f>(SUM('1.  LRAMVA Summary'!D$22:D$33)+SUM('1.  LRAMVA Summary'!D$34:D$35)*(MONTH($E85)-1)/12)*$H85</f>
        <v>3.4542497733096003</v>
      </c>
      <c r="K85" s="186">
        <f>(SUM('1.  LRAMVA Summary'!E$22:E$33)+SUM('1.  LRAMVA Summary'!E$34:E$35)*(MONTH($E85)-1)/12)*$H85</f>
        <v>8.6227674357447608</v>
      </c>
      <c r="L85" s="186">
        <f>(SUM('1.  LRAMVA Summary'!F$22:F$33)+SUM('1.  LRAMVA Summary'!F$34:F$35)*(MONTH($E85)-1)/12)*$H85</f>
        <v>0</v>
      </c>
      <c r="M85" s="186">
        <f>(SUM('1.  LRAMVA Summary'!G$22:G$33)+SUM('1.  LRAMVA Summary'!G$34:G$35)*(MONTH($E85)-1)/12)*$H85</f>
        <v>0</v>
      </c>
      <c r="N85" s="186">
        <f>(SUM('1.  LRAMVA Summary'!H$22:H$33)+SUM('1.  LRAMVA Summary'!H$34:H$35)*(MONTH($E85)-1)/12)*$H85</f>
        <v>0</v>
      </c>
      <c r="O85" s="186">
        <f>(SUM('1.  LRAMVA Summary'!I$22:I$33)+SUM('1.  LRAMVA Summary'!I$34:I$35)*(MONTH($E85)-1)/12)*$H85</f>
        <v>0</v>
      </c>
      <c r="P85" s="187"/>
      <c r="Q85" s="187">
        <f t="shared" si="24"/>
        <v>16.179907950685802</v>
      </c>
    </row>
    <row r="86" spans="2:18" s="3" customFormat="1" ht="12.75">
      <c r="B86" s="51"/>
      <c r="E86" s="183">
        <v>42309</v>
      </c>
      <c r="F86" s="183" t="s">
        <v>375</v>
      </c>
      <c r="G86" s="184" t="s">
        <v>93</v>
      </c>
      <c r="H86" s="185">
        <f t="shared" ref="H86" si="26">$C$35/12</f>
        <v>9.1666666666666665E-4</v>
      </c>
      <c r="I86" s="186">
        <f>(SUM('1.  LRAMVA Summary'!C$22:C$33)+SUM('1.  LRAMVA Summary'!C$34:C$35)*(MONTH($E86)-1)/12)*$H86</f>
        <v>4.5496103747377079</v>
      </c>
      <c r="J86" s="186">
        <f>(SUM('1.  LRAMVA Summary'!D$22:D$33)+SUM('1.  LRAMVA Summary'!D$34:D$35)*(MONTH($E86)-1)/12)*$H86</f>
        <v>3.8327687642071324</v>
      </c>
      <c r="K86" s="186">
        <f>(SUM('1.  LRAMVA Summary'!E$22:E$33)+SUM('1.  LRAMVA Summary'!E$34:E$35)*(MONTH($E86)-1)/12)*$H86</f>
        <v>9.4899513259814459</v>
      </c>
      <c r="L86" s="186">
        <f>(SUM('1.  LRAMVA Summary'!F$22:F$33)+SUM('1.  LRAMVA Summary'!F$34:F$35)*(MONTH($E86)-1)/12)*$H86</f>
        <v>0</v>
      </c>
      <c r="M86" s="186">
        <f>(SUM('1.  LRAMVA Summary'!G$22:G$33)+SUM('1.  LRAMVA Summary'!G$34:G$35)*(MONTH($E86)-1)/12)*$H86</f>
        <v>0</v>
      </c>
      <c r="N86" s="186">
        <f>(SUM('1.  LRAMVA Summary'!H$22:H$33)+SUM('1.  LRAMVA Summary'!H$34:H$35)*(MONTH($E86)-1)/12)*$H86</f>
        <v>0</v>
      </c>
      <c r="O86" s="186">
        <f>(SUM('1.  LRAMVA Summary'!I$22:I$33)+SUM('1.  LRAMVA Summary'!I$34:I$35)*(MONTH($E86)-1)/12)*$H86</f>
        <v>0</v>
      </c>
      <c r="P86" s="187"/>
      <c r="Q86" s="187">
        <f t="shared" si="24"/>
        <v>17.872330464926286</v>
      </c>
    </row>
    <row r="87" spans="2:18" s="3" customFormat="1" ht="12.75">
      <c r="B87" s="51"/>
      <c r="E87" s="183">
        <v>42339</v>
      </c>
      <c r="F87" s="183" t="s">
        <v>375</v>
      </c>
      <c r="G87" s="184" t="s">
        <v>93</v>
      </c>
      <c r="H87" s="185">
        <f>$C$35/12</f>
        <v>9.1666666666666665E-4</v>
      </c>
      <c r="I87" s="186">
        <f>(SUM('1.  LRAMVA Summary'!C$22:C$33)+SUM('1.  LRAMVA Summary'!C$34:C$35)*(MONTH($E87)-1)/12)*$H87</f>
        <v>4.9963300078439765</v>
      </c>
      <c r="J87" s="186">
        <f>(SUM('1.  LRAMVA Summary'!D$22:D$33)+SUM('1.  LRAMVA Summary'!D$34:D$35)*(MONTH($E87)-1)/12)*$H87</f>
        <v>4.2112877551046646</v>
      </c>
      <c r="K87" s="186">
        <f>(SUM('1.  LRAMVA Summary'!E$22:E$33)+SUM('1.  LRAMVA Summary'!E$34:E$35)*(MONTH($E87)-1)/12)*$H87</f>
        <v>10.357135216218131</v>
      </c>
      <c r="L87" s="186">
        <f>(SUM('1.  LRAMVA Summary'!F$22:F$33)+SUM('1.  LRAMVA Summary'!F$34:F$35)*(MONTH($E87)-1)/12)*$H87</f>
        <v>0</v>
      </c>
      <c r="M87" s="186">
        <f>(SUM('1.  LRAMVA Summary'!G$22:G$33)+SUM('1.  LRAMVA Summary'!G$34:G$35)*(MONTH($E87)-1)/12)*$H87</f>
        <v>0</v>
      </c>
      <c r="N87" s="186">
        <f>(SUM('1.  LRAMVA Summary'!H$22:H$33)+SUM('1.  LRAMVA Summary'!H$34:H$35)*(MONTH($E87)-1)/12)*$H87</f>
        <v>0</v>
      </c>
      <c r="O87" s="186">
        <f>(SUM('1.  LRAMVA Summary'!I$22:I$33)+SUM('1.  LRAMVA Summary'!I$34:I$35)*(MONTH($E87)-1)/12)*$H87</f>
        <v>0</v>
      </c>
      <c r="P87" s="187"/>
      <c r="Q87" s="187">
        <f t="shared" si="24"/>
        <v>19.564752979166769</v>
      </c>
    </row>
    <row r="88" spans="2:18" s="3" customFormat="1" ht="13.5" thickBot="1">
      <c r="B88" s="51"/>
      <c r="E88" s="197" t="s">
        <v>401</v>
      </c>
      <c r="F88" s="197"/>
      <c r="G88" s="198"/>
      <c r="H88" s="199"/>
      <c r="I88" s="200">
        <f>SUM(I75:I87)</f>
        <v>32.784792023059296</v>
      </c>
      <c r="J88" s="200">
        <f>SUM(J75:J87)</f>
        <v>27.016359968599016</v>
      </c>
      <c r="K88" s="200">
        <f t="shared" ref="K88:P88" si="27">SUM(K75:K87)</f>
        <v>27.068001654393733</v>
      </c>
      <c r="L88" s="200">
        <f t="shared" si="27"/>
        <v>0</v>
      </c>
      <c r="M88" s="200">
        <f t="shared" si="27"/>
        <v>0</v>
      </c>
      <c r="N88" s="200">
        <f t="shared" si="27"/>
        <v>0</v>
      </c>
      <c r="O88" s="200">
        <f t="shared" si="27"/>
        <v>0</v>
      </c>
      <c r="P88" s="200">
        <f t="shared" si="27"/>
        <v>0</v>
      </c>
      <c r="Q88" s="200">
        <f>SUM(Q75:Q87)</f>
        <v>86.869153646052084</v>
      </c>
    </row>
    <row r="89" spans="2:18" s="3" customFormat="1" ht="13.5" thickTop="1">
      <c r="B89" s="51"/>
      <c r="E89" s="230" t="s">
        <v>91</v>
      </c>
      <c r="F89" s="230"/>
      <c r="G89" s="231"/>
      <c r="H89" s="232"/>
      <c r="I89" s="233">
        <v>0</v>
      </c>
      <c r="J89" s="233">
        <v>-109.18</v>
      </c>
      <c r="K89" s="233">
        <v>-102.86</v>
      </c>
      <c r="L89" s="233"/>
      <c r="M89" s="233"/>
      <c r="N89" s="233"/>
      <c r="O89" s="233"/>
      <c r="P89" s="233"/>
      <c r="Q89" s="234">
        <f>SUM(I89:P89)</f>
        <v>-212.04000000000002</v>
      </c>
    </row>
    <row r="90" spans="2:18" s="3" customFormat="1" ht="12.75">
      <c r="B90" s="51"/>
      <c r="E90" s="193" t="s">
        <v>396</v>
      </c>
      <c r="F90" s="193"/>
      <c r="G90" s="194"/>
      <c r="H90" s="195"/>
      <c r="I90" s="196">
        <f t="shared" ref="I90" si="28">I88+I89</f>
        <v>32.784792023059296</v>
      </c>
      <c r="J90" s="196">
        <f t="shared" ref="J90" si="29">J88+J89</f>
        <v>-82.163640031400988</v>
      </c>
      <c r="K90" s="196">
        <f t="shared" ref="K90" si="30">K88+K89</f>
        <v>-75.79199834560626</v>
      </c>
      <c r="L90" s="196">
        <f t="shared" ref="L90" si="31">L88+L89</f>
        <v>0</v>
      </c>
      <c r="M90" s="196">
        <f t="shared" ref="M90" si="32">M88+M89</f>
        <v>0</v>
      </c>
      <c r="N90" s="196">
        <f t="shared" ref="N90" si="33">N88+N89</f>
        <v>0</v>
      </c>
      <c r="O90" s="196">
        <f t="shared" ref="O90" si="34">O88+O89</f>
        <v>0</v>
      </c>
      <c r="P90" s="196">
        <f t="shared" ref="P90" si="35">P88+P89</f>
        <v>0</v>
      </c>
      <c r="Q90" s="196">
        <f t="shared" ref="Q90" si="36">Q88+Q89</f>
        <v>-125.17084635394794</v>
      </c>
    </row>
    <row r="91" spans="2:18" s="3" customFormat="1" ht="12.75">
      <c r="B91" s="51"/>
      <c r="E91" s="183">
        <v>42370</v>
      </c>
      <c r="F91" s="183" t="s">
        <v>380</v>
      </c>
      <c r="G91" s="184" t="s">
        <v>89</v>
      </c>
      <c r="H91" s="185">
        <f>$C$36/12</f>
        <v>9.1666666666666665E-4</v>
      </c>
      <c r="I91" s="509">
        <f>(SUM('1.  LRAMVA Summary'!C$22:C$36)*$H91)</f>
        <v>5.4430496409502442</v>
      </c>
      <c r="J91" s="509">
        <f>(SUM('1.  LRAMVA Summary'!D$22:D$36)*$H91)</f>
        <v>4.5898067460021972</v>
      </c>
      <c r="K91" s="509">
        <f>(SUM('1.  LRAMVA Summary'!E$22:E$36)*$H91)</f>
        <v>11.224319106454816</v>
      </c>
      <c r="L91" s="509">
        <f>(SUM('1.  LRAMVA Summary'!F$22:F$36)*$H91)</f>
        <v>0</v>
      </c>
      <c r="M91" s="509">
        <f>(SUM('1.  LRAMVA Summary'!G$22:G$36)*$H91)</f>
        <v>0</v>
      </c>
      <c r="N91" s="509">
        <f>(SUM('1.  LRAMVA Summary'!H$22:H$36)*$H91)</f>
        <v>0</v>
      </c>
      <c r="O91" s="509">
        <f>(SUM('1.  LRAMVA Summary'!I$22:I$36)*$H91)</f>
        <v>0</v>
      </c>
      <c r="P91" s="186"/>
      <c r="Q91" s="187">
        <f>SUM(I91:P91)</f>
        <v>21.25717549340726</v>
      </c>
    </row>
    <row r="92" spans="2:18" s="3" customFormat="1" ht="12.75">
      <c r="B92" s="51"/>
      <c r="E92" s="183">
        <v>42401</v>
      </c>
      <c r="F92" s="183" t="s">
        <v>380</v>
      </c>
      <c r="G92" s="184" t="s">
        <v>89</v>
      </c>
      <c r="H92" s="185">
        <f t="shared" ref="H92:H93" si="37">$C$36/12</f>
        <v>9.1666666666666665E-4</v>
      </c>
      <c r="I92" s="509">
        <f>(SUM('1.  LRAMVA Summary'!C$22:C$36)*$H92)</f>
        <v>5.4430496409502442</v>
      </c>
      <c r="J92" s="509">
        <f>(SUM('1.  LRAMVA Summary'!D$22:D$36)*$H92)</f>
        <v>4.5898067460021972</v>
      </c>
      <c r="K92" s="509">
        <f>(SUM('1.  LRAMVA Summary'!E$22:E$36)*$H92)</f>
        <v>11.224319106454816</v>
      </c>
      <c r="L92" s="509">
        <f>(SUM('1.  LRAMVA Summary'!F$22:F$36)*$H92)</f>
        <v>0</v>
      </c>
      <c r="M92" s="509">
        <f>(SUM('1.  LRAMVA Summary'!G$22:G$36)*$H92)</f>
        <v>0</v>
      </c>
      <c r="N92" s="509">
        <f>(SUM('1.  LRAMVA Summary'!H$22:H$36)*$H92)</f>
        <v>0</v>
      </c>
      <c r="O92" s="509">
        <f>(SUM('1.  LRAMVA Summary'!I$22:I$36)*$H92)</f>
        <v>0</v>
      </c>
      <c r="P92" s="186"/>
      <c r="Q92" s="187">
        <f t="shared" ref="Q92:Q102" si="38">SUM(I92:P92)</f>
        <v>21.25717549340726</v>
      </c>
    </row>
    <row r="93" spans="2:18" s="3" customFormat="1" ht="14.25" customHeight="1">
      <c r="B93" s="51"/>
      <c r="E93" s="183">
        <v>42430</v>
      </c>
      <c r="F93" s="183" t="s">
        <v>380</v>
      </c>
      <c r="G93" s="184" t="s">
        <v>89</v>
      </c>
      <c r="H93" s="185">
        <f t="shared" si="37"/>
        <v>9.1666666666666665E-4</v>
      </c>
      <c r="I93" s="509">
        <f>(SUM('1.  LRAMVA Summary'!C$22:C$36)*$H93)</f>
        <v>5.4430496409502442</v>
      </c>
      <c r="J93" s="509">
        <f>(SUM('1.  LRAMVA Summary'!D$22:D$36)*$H93)</f>
        <v>4.5898067460021972</v>
      </c>
      <c r="K93" s="509">
        <f>(SUM('1.  LRAMVA Summary'!E$22:E$36)*$H93)</f>
        <v>11.224319106454816</v>
      </c>
      <c r="L93" s="509">
        <f>(SUM('1.  LRAMVA Summary'!F$22:F$36)*$H93)</f>
        <v>0</v>
      </c>
      <c r="M93" s="509">
        <f>(SUM('1.  LRAMVA Summary'!G$22:G$36)*$H93)</f>
        <v>0</v>
      </c>
      <c r="N93" s="509">
        <f>(SUM('1.  LRAMVA Summary'!H$22:H$36)*$H93)</f>
        <v>0</v>
      </c>
      <c r="O93" s="509">
        <f>(SUM('1.  LRAMVA Summary'!I$22:I$36)*$H93)</f>
        <v>0</v>
      </c>
      <c r="P93" s="186"/>
      <c r="Q93" s="187">
        <f t="shared" si="38"/>
        <v>21.25717549340726</v>
      </c>
    </row>
    <row r="94" spans="2:18" s="16" customFormat="1" ht="12.75">
      <c r="B94" s="222"/>
      <c r="D94" s="3"/>
      <c r="E94" s="183">
        <v>42461</v>
      </c>
      <c r="F94" s="183" t="s">
        <v>380</v>
      </c>
      <c r="G94" s="184" t="s">
        <v>90</v>
      </c>
      <c r="H94" s="185">
        <f>$C$37/12</f>
        <v>9.1666666666666665E-4</v>
      </c>
      <c r="I94" s="509">
        <f>(SUM('1.  LRAMVA Summary'!C$22:C$36)*$H94)</f>
        <v>5.4430496409502442</v>
      </c>
      <c r="J94" s="509">
        <f>(SUM('1.  LRAMVA Summary'!D$22:D$36)*$H94)</f>
        <v>4.5898067460021972</v>
      </c>
      <c r="K94" s="509">
        <f>(SUM('1.  LRAMVA Summary'!E$22:E$36)*$H94)</f>
        <v>11.224319106454816</v>
      </c>
      <c r="L94" s="509">
        <f>(SUM('1.  LRAMVA Summary'!F$22:F$36)*$H94)</f>
        <v>0</v>
      </c>
      <c r="M94" s="509">
        <f>(SUM('1.  LRAMVA Summary'!G$22:G$36)*$H94)</f>
        <v>0</v>
      </c>
      <c r="N94" s="509">
        <f>(SUM('1.  LRAMVA Summary'!H$22:H$36)*$H94)</f>
        <v>0</v>
      </c>
      <c r="O94" s="509">
        <f>(SUM('1.  LRAMVA Summary'!I$22:I$36)*$H94)</f>
        <v>0</v>
      </c>
      <c r="P94" s="186"/>
      <c r="Q94" s="187">
        <f t="shared" si="38"/>
        <v>21.25717549340726</v>
      </c>
    </row>
    <row r="95" spans="2:18" s="3" customFormat="1" ht="12.75">
      <c r="B95" s="51"/>
      <c r="E95" s="183">
        <v>42491</v>
      </c>
      <c r="F95" s="183" t="s">
        <v>380</v>
      </c>
      <c r="G95" s="184" t="s">
        <v>90</v>
      </c>
      <c r="H95" s="185">
        <f t="shared" ref="H95:H96" si="39">$C$37/12</f>
        <v>9.1666666666666665E-4</v>
      </c>
      <c r="I95" s="509">
        <f>(SUM('1.  LRAMVA Summary'!C$22:C$36)*$H95)</f>
        <v>5.4430496409502442</v>
      </c>
      <c r="J95" s="509">
        <f>(SUM('1.  LRAMVA Summary'!D$22:D$36)*$H95)</f>
        <v>4.5898067460021972</v>
      </c>
      <c r="K95" s="509">
        <f>(SUM('1.  LRAMVA Summary'!E$22:E$36)*$H95)</f>
        <v>11.224319106454816</v>
      </c>
      <c r="L95" s="509">
        <f>(SUM('1.  LRAMVA Summary'!F$22:F$36)*$H95)</f>
        <v>0</v>
      </c>
      <c r="M95" s="509">
        <f>(SUM('1.  LRAMVA Summary'!G$22:G$36)*$H95)</f>
        <v>0</v>
      </c>
      <c r="N95" s="509">
        <f>(SUM('1.  LRAMVA Summary'!H$22:H$36)*$H95)</f>
        <v>0</v>
      </c>
      <c r="O95" s="509">
        <f>(SUM('1.  LRAMVA Summary'!I$22:I$36)*$H95)</f>
        <v>0</v>
      </c>
      <c r="P95" s="186"/>
      <c r="Q95" s="187">
        <f t="shared" si="38"/>
        <v>21.25717549340726</v>
      </c>
      <c r="R95" s="26" t="s">
        <v>520</v>
      </c>
    </row>
    <row r="96" spans="2:18" s="15" customFormat="1" ht="12.75">
      <c r="B96" s="221"/>
      <c r="D96" s="3"/>
      <c r="E96" s="183">
        <v>42522</v>
      </c>
      <c r="F96" s="183" t="s">
        <v>380</v>
      </c>
      <c r="G96" s="184" t="s">
        <v>90</v>
      </c>
      <c r="H96" s="185">
        <f t="shared" si="39"/>
        <v>9.1666666666666665E-4</v>
      </c>
      <c r="I96" s="509">
        <f>(SUM('1.  LRAMVA Summary'!C$22:C$36)*$H96)</f>
        <v>5.4430496409502442</v>
      </c>
      <c r="J96" s="509">
        <f>(SUM('1.  LRAMVA Summary'!D$22:D$36)*$H96)</f>
        <v>4.5898067460021972</v>
      </c>
      <c r="K96" s="509">
        <f>(SUM('1.  LRAMVA Summary'!E$22:E$36)*$H96)</f>
        <v>11.224319106454816</v>
      </c>
      <c r="L96" s="509">
        <f>(SUM('1.  LRAMVA Summary'!F$22:F$36)*$H96)</f>
        <v>0</v>
      </c>
      <c r="M96" s="509">
        <f>(SUM('1.  LRAMVA Summary'!G$22:G$36)*$H96)</f>
        <v>0</v>
      </c>
      <c r="N96" s="509">
        <f>(SUM('1.  LRAMVA Summary'!H$22:H$36)*$H96)</f>
        <v>0</v>
      </c>
      <c r="O96" s="509">
        <f>(SUM('1.  LRAMVA Summary'!I$22:I$36)*$H96)</f>
        <v>0</v>
      </c>
      <c r="P96" s="186"/>
      <c r="Q96" s="187">
        <f t="shared" si="38"/>
        <v>21.25717549340726</v>
      </c>
    </row>
    <row r="97" spans="2:20" s="3" customFormat="1" ht="12.75">
      <c r="B97" s="51"/>
      <c r="E97" s="183">
        <v>42552</v>
      </c>
      <c r="F97" s="183" t="s">
        <v>380</v>
      </c>
      <c r="G97" s="184" t="s">
        <v>92</v>
      </c>
      <c r="H97" s="185">
        <f>$C$38/12</f>
        <v>9.1666666666666665E-4</v>
      </c>
      <c r="I97" s="509">
        <f>(SUM('1.  LRAMVA Summary'!C$22:C$36)*$H97)</f>
        <v>5.4430496409502442</v>
      </c>
      <c r="J97" s="509">
        <f>(SUM('1.  LRAMVA Summary'!D$22:D$36)*$H97)</f>
        <v>4.5898067460021972</v>
      </c>
      <c r="K97" s="509">
        <f>(SUM('1.  LRAMVA Summary'!E$22:E$36)*$H97)</f>
        <v>11.224319106454816</v>
      </c>
      <c r="L97" s="509">
        <f>(SUM('1.  LRAMVA Summary'!F$22:F$36)*$H97)</f>
        <v>0</v>
      </c>
      <c r="M97" s="509">
        <f>(SUM('1.  LRAMVA Summary'!G$22:G$36)*$H97)</f>
        <v>0</v>
      </c>
      <c r="N97" s="509">
        <f>(SUM('1.  LRAMVA Summary'!H$22:H$36)*$H97)</f>
        <v>0</v>
      </c>
      <c r="O97" s="509">
        <f>(SUM('1.  LRAMVA Summary'!I$22:I$36)*$H97)</f>
        <v>0</v>
      </c>
      <c r="P97" s="186"/>
      <c r="Q97" s="187">
        <f t="shared" si="38"/>
        <v>21.25717549340726</v>
      </c>
    </row>
    <row r="98" spans="2:20" s="3" customFormat="1" ht="12.75">
      <c r="B98" s="51"/>
      <c r="E98" s="183">
        <v>42583</v>
      </c>
      <c r="F98" s="183" t="s">
        <v>380</v>
      </c>
      <c r="G98" s="184" t="s">
        <v>92</v>
      </c>
      <c r="H98" s="185">
        <f t="shared" ref="H98:H99" si="40">$C$38/12</f>
        <v>9.1666666666666665E-4</v>
      </c>
      <c r="I98" s="509">
        <f>(SUM('1.  LRAMVA Summary'!C$22:C$36)*$H98)</f>
        <v>5.4430496409502442</v>
      </c>
      <c r="J98" s="509">
        <f>(SUM('1.  LRAMVA Summary'!D$22:D$36)*$H98)</f>
        <v>4.5898067460021972</v>
      </c>
      <c r="K98" s="509">
        <f>(SUM('1.  LRAMVA Summary'!E$22:E$36)*$H98)</f>
        <v>11.224319106454816</v>
      </c>
      <c r="L98" s="509">
        <f>(SUM('1.  LRAMVA Summary'!F$22:F$36)*$H98)</f>
        <v>0</v>
      </c>
      <c r="M98" s="509">
        <f>(SUM('1.  LRAMVA Summary'!G$22:G$36)*$H98)</f>
        <v>0</v>
      </c>
      <c r="N98" s="509">
        <f>(SUM('1.  LRAMVA Summary'!H$22:H$36)*$H98)</f>
        <v>0</v>
      </c>
      <c r="O98" s="509">
        <f>(SUM('1.  LRAMVA Summary'!I$22:I$36)*$H98)</f>
        <v>0</v>
      </c>
      <c r="P98" s="186"/>
      <c r="Q98" s="187">
        <f t="shared" si="38"/>
        <v>21.25717549340726</v>
      </c>
    </row>
    <row r="99" spans="2:20" s="3" customFormat="1" ht="12.75">
      <c r="B99" s="51"/>
      <c r="E99" s="183">
        <v>42614</v>
      </c>
      <c r="F99" s="183" t="s">
        <v>380</v>
      </c>
      <c r="G99" s="184" t="s">
        <v>92</v>
      </c>
      <c r="H99" s="185">
        <f t="shared" si="40"/>
        <v>9.1666666666666665E-4</v>
      </c>
      <c r="I99" s="509">
        <f>(SUM('1.  LRAMVA Summary'!C$22:C$36)*$H99)</f>
        <v>5.4430496409502442</v>
      </c>
      <c r="J99" s="509">
        <f>(SUM('1.  LRAMVA Summary'!D$22:D$36)*$H99)</f>
        <v>4.5898067460021972</v>
      </c>
      <c r="K99" s="509">
        <f>(SUM('1.  LRAMVA Summary'!E$22:E$36)*$H99)</f>
        <v>11.224319106454816</v>
      </c>
      <c r="L99" s="509">
        <f>(SUM('1.  LRAMVA Summary'!F$22:F$36)*$H99)</f>
        <v>0</v>
      </c>
      <c r="M99" s="509">
        <f>(SUM('1.  LRAMVA Summary'!G$22:G$36)*$H99)</f>
        <v>0</v>
      </c>
      <c r="N99" s="509">
        <f>(SUM('1.  LRAMVA Summary'!H$22:H$36)*$H99)</f>
        <v>0</v>
      </c>
      <c r="O99" s="509">
        <f>(SUM('1.  LRAMVA Summary'!I$22:I$36)*$H99)</f>
        <v>0</v>
      </c>
      <c r="P99" s="186"/>
      <c r="Q99" s="187">
        <f t="shared" si="38"/>
        <v>21.25717549340726</v>
      </c>
    </row>
    <row r="100" spans="2:20" s="3" customFormat="1" ht="12.75">
      <c r="B100" s="51"/>
      <c r="E100" s="183">
        <v>42644</v>
      </c>
      <c r="F100" s="183" t="s">
        <v>380</v>
      </c>
      <c r="G100" s="184" t="s">
        <v>93</v>
      </c>
      <c r="H100" s="185">
        <f>C39/12</f>
        <v>9.1666666666666665E-4</v>
      </c>
      <c r="I100" s="509">
        <f>(SUM('1.  LRAMVA Summary'!C$22:C$36)*$H100)</f>
        <v>5.4430496409502442</v>
      </c>
      <c r="J100" s="509">
        <f>(SUM('1.  LRAMVA Summary'!D$22:D$36)*$H100)</f>
        <v>4.5898067460021972</v>
      </c>
      <c r="K100" s="509">
        <f>(SUM('1.  LRAMVA Summary'!E$22:E$36)*$H100)</f>
        <v>11.224319106454816</v>
      </c>
      <c r="L100" s="509">
        <f>(SUM('1.  LRAMVA Summary'!F$22:F$36)*$H100)</f>
        <v>0</v>
      </c>
      <c r="M100" s="509">
        <f>(SUM('1.  LRAMVA Summary'!G$22:G$36)*$H100)</f>
        <v>0</v>
      </c>
      <c r="N100" s="509">
        <f>(SUM('1.  LRAMVA Summary'!H$22:H$36)*$H100)</f>
        <v>0</v>
      </c>
      <c r="O100" s="509">
        <f>(SUM('1.  LRAMVA Summary'!I$22:I$36)*$H100)</f>
        <v>0</v>
      </c>
      <c r="P100" s="186"/>
      <c r="Q100" s="187">
        <f t="shared" si="38"/>
        <v>21.25717549340726</v>
      </c>
    </row>
    <row r="101" spans="2:20" s="3" customFormat="1" ht="12.75">
      <c r="B101" s="51"/>
      <c r="E101" s="183">
        <v>42675</v>
      </c>
      <c r="F101" s="183" t="s">
        <v>380</v>
      </c>
      <c r="G101" s="184" t="s">
        <v>93</v>
      </c>
      <c r="H101" s="185">
        <f>C40/12</f>
        <v>9.1666666666666665E-4</v>
      </c>
      <c r="I101" s="509">
        <f>(SUM('1.  LRAMVA Summary'!C$22:C$36)*$H101)</f>
        <v>5.4430496409502442</v>
      </c>
      <c r="J101" s="509">
        <f>(SUM('1.  LRAMVA Summary'!D$22:D$36)*$H101)</f>
        <v>4.5898067460021972</v>
      </c>
      <c r="K101" s="509">
        <f>(SUM('1.  LRAMVA Summary'!E$22:E$36)*$H101)</f>
        <v>11.224319106454816</v>
      </c>
      <c r="L101" s="509">
        <f>(SUM('1.  LRAMVA Summary'!F$22:F$36)*$H101)</f>
        <v>0</v>
      </c>
      <c r="M101" s="509">
        <f>(SUM('1.  LRAMVA Summary'!G$22:G$36)*$H101)</f>
        <v>0</v>
      </c>
      <c r="N101" s="509">
        <f>(SUM('1.  LRAMVA Summary'!H$22:H$36)*$H101)</f>
        <v>0</v>
      </c>
      <c r="O101" s="509">
        <f>(SUM('1.  LRAMVA Summary'!I$22:I$36)*$H101)</f>
        <v>0</v>
      </c>
      <c r="P101" s="186"/>
      <c r="Q101" s="187">
        <f t="shared" si="38"/>
        <v>21.25717549340726</v>
      </c>
    </row>
    <row r="102" spans="2:20" s="3" customFormat="1" ht="12.75">
      <c r="B102" s="51"/>
      <c r="E102" s="183">
        <v>42705</v>
      </c>
      <c r="F102" s="183" t="s">
        <v>380</v>
      </c>
      <c r="G102" s="184" t="s">
        <v>93</v>
      </c>
      <c r="H102" s="185">
        <f t="shared" ref="H102" si="41">C41/12</f>
        <v>9.1666666666666665E-4</v>
      </c>
      <c r="I102" s="509">
        <f>(SUM('1.  LRAMVA Summary'!C$22:C$36)*$H102)</f>
        <v>5.4430496409502442</v>
      </c>
      <c r="J102" s="509">
        <f>(SUM('1.  LRAMVA Summary'!D$22:D$36)*$H102)</f>
        <v>4.5898067460021972</v>
      </c>
      <c r="K102" s="509">
        <f>(SUM('1.  LRAMVA Summary'!E$22:E$36)*$H102)</f>
        <v>11.224319106454816</v>
      </c>
      <c r="L102" s="509">
        <f>(SUM('1.  LRAMVA Summary'!F$22:F$36)*$H102)</f>
        <v>0</v>
      </c>
      <c r="M102" s="509">
        <f>(SUM('1.  LRAMVA Summary'!G$22:G$36)*$H102)</f>
        <v>0</v>
      </c>
      <c r="N102" s="509">
        <f>(SUM('1.  LRAMVA Summary'!H$22:H$36)*$H102)</f>
        <v>0</v>
      </c>
      <c r="O102" s="509">
        <f>(SUM('1.  LRAMVA Summary'!I$22:I$36)*$H102)</f>
        <v>0</v>
      </c>
      <c r="P102" s="186"/>
      <c r="Q102" s="187">
        <f t="shared" si="38"/>
        <v>21.25717549340726</v>
      </c>
      <c r="T102" s="510"/>
    </row>
    <row r="103" spans="2:20" s="3" customFormat="1" ht="13.5" thickBot="1">
      <c r="B103" s="51"/>
      <c r="E103" s="197" t="s">
        <v>402</v>
      </c>
      <c r="F103" s="197"/>
      <c r="G103" s="198"/>
      <c r="H103" s="199"/>
      <c r="I103" s="200">
        <f>SUM(I90:I102)</f>
        <v>98.101387714462248</v>
      </c>
      <c r="J103" s="200">
        <f>SUM(J90:J102)</f>
        <v>-27.085959079374632</v>
      </c>
      <c r="K103" s="200">
        <f t="shared" ref="K103:P103" si="42">SUM(K90:K102)</f>
        <v>58.899830931851518</v>
      </c>
      <c r="L103" s="200">
        <f t="shared" si="42"/>
        <v>0</v>
      </c>
      <c r="M103" s="200">
        <f t="shared" si="42"/>
        <v>0</v>
      </c>
      <c r="N103" s="200">
        <f t="shared" si="42"/>
        <v>0</v>
      </c>
      <c r="O103" s="200">
        <f t="shared" si="42"/>
        <v>0</v>
      </c>
      <c r="P103" s="200">
        <f t="shared" si="42"/>
        <v>0</v>
      </c>
      <c r="Q103" s="200">
        <f>SUM(Q90:Q102)</f>
        <v>129.9152595669392</v>
      </c>
    </row>
    <row r="104" spans="2:20" s="3" customFormat="1" ht="13.5" thickTop="1">
      <c r="B104" s="51"/>
      <c r="E104" s="230" t="s">
        <v>91</v>
      </c>
      <c r="F104" s="230"/>
      <c r="G104" s="231"/>
      <c r="H104" s="232"/>
      <c r="I104" s="233"/>
      <c r="J104" s="233">
        <v>-33.57</v>
      </c>
      <c r="K104" s="233">
        <v>-31.63</v>
      </c>
      <c r="L104" s="233"/>
      <c r="M104" s="233"/>
      <c r="N104" s="233"/>
      <c r="O104" s="233"/>
      <c r="P104" s="233"/>
      <c r="Q104" s="234">
        <f>SUM(I104:P104)</f>
        <v>-65.2</v>
      </c>
      <c r="S104" s="511"/>
    </row>
    <row r="105" spans="2:20" s="3" customFormat="1" ht="12.75">
      <c r="B105" s="51"/>
      <c r="E105" s="193" t="s">
        <v>397</v>
      </c>
      <c r="F105" s="193"/>
      <c r="G105" s="194"/>
      <c r="H105" s="195"/>
      <c r="I105" s="196">
        <f>I103+I104</f>
        <v>98.101387714462248</v>
      </c>
      <c r="J105" s="196">
        <f t="shared" ref="J105" si="43">J103+J104</f>
        <v>-60.655959079374632</v>
      </c>
      <c r="K105" s="196">
        <f t="shared" ref="K105" si="44">K103+K104</f>
        <v>27.269830931851519</v>
      </c>
      <c r="L105" s="196">
        <f t="shared" ref="L105" si="45">L103+L104</f>
        <v>0</v>
      </c>
      <c r="M105" s="196">
        <f t="shared" ref="M105" si="46">M103+M104</f>
        <v>0</v>
      </c>
      <c r="N105" s="196">
        <f t="shared" ref="N105" si="47">N103+N104</f>
        <v>0</v>
      </c>
      <c r="O105" s="196">
        <f t="shared" ref="O105" si="48">O103+O104</f>
        <v>0</v>
      </c>
      <c r="P105" s="196">
        <f t="shared" ref="P105" si="49">P103+P104</f>
        <v>0</v>
      </c>
      <c r="Q105" s="196">
        <f t="shared" ref="Q105" si="50">Q103+Q104</f>
        <v>64.715259566939196</v>
      </c>
    </row>
    <row r="106" spans="2:20" s="3" customFormat="1" ht="12.75">
      <c r="B106" s="51"/>
      <c r="E106" s="183">
        <v>42736</v>
      </c>
      <c r="F106" s="183" t="s">
        <v>381</v>
      </c>
      <c r="G106" s="184" t="s">
        <v>89</v>
      </c>
      <c r="H106" s="490">
        <f>$C$40/12</f>
        <v>9.1666666666666665E-4</v>
      </c>
      <c r="I106" s="509">
        <f>(SUM('1.  LRAMVA Summary'!C$22:C$36)*$H106)</f>
        <v>5.4430496409502442</v>
      </c>
      <c r="J106" s="509">
        <f>(SUM('1.  LRAMVA Summary'!D$22:D$36)*$H106)</f>
        <v>4.5898067460021972</v>
      </c>
      <c r="K106" s="509">
        <f>(SUM('1.  LRAMVA Summary'!E$22:E$36)*$H106)</f>
        <v>11.224319106454816</v>
      </c>
      <c r="L106" s="509">
        <f>(SUM('1.  LRAMVA Summary'!F$22:F$36)*$H106)</f>
        <v>0</v>
      </c>
      <c r="M106" s="509">
        <f>(SUM('1.  LRAMVA Summary'!G$22:G$36)*$H106)</f>
        <v>0</v>
      </c>
      <c r="N106" s="509">
        <f>(SUM('1.  LRAMVA Summary'!H$22:H$36)*$H106)</f>
        <v>0</v>
      </c>
      <c r="O106" s="509">
        <f>(SUM('1.  LRAMVA Summary'!I$22:I$36)*$H106)</f>
        <v>0</v>
      </c>
      <c r="P106" s="186"/>
      <c r="Q106" s="187">
        <f>SUM(I106:P106)</f>
        <v>21.25717549340726</v>
      </c>
      <c r="R106" s="26" t="s">
        <v>520</v>
      </c>
    </row>
    <row r="107" spans="2:20" s="3" customFormat="1" ht="12.75">
      <c r="B107" s="51"/>
      <c r="E107" s="183">
        <v>42767</v>
      </c>
      <c r="F107" s="183" t="s">
        <v>381</v>
      </c>
      <c r="G107" s="184" t="s">
        <v>89</v>
      </c>
      <c r="H107" s="490">
        <f t="shared" ref="H107:H108" si="51">$C$40/12</f>
        <v>9.1666666666666665E-4</v>
      </c>
      <c r="I107" s="509">
        <f>(SUM('1.  LRAMVA Summary'!C$22:C$36)*$H107)</f>
        <v>5.4430496409502442</v>
      </c>
      <c r="J107" s="509">
        <f>(SUM('1.  LRAMVA Summary'!D$22:D$36)*$H107)</f>
        <v>4.5898067460021972</v>
      </c>
      <c r="K107" s="509">
        <f>(SUM('1.  LRAMVA Summary'!E$22:E$36)*$H107)</f>
        <v>11.224319106454816</v>
      </c>
      <c r="L107" s="509">
        <f>(SUM('1.  LRAMVA Summary'!F$22:F$36)*$H107)</f>
        <v>0</v>
      </c>
      <c r="M107" s="509">
        <f>(SUM('1.  LRAMVA Summary'!G$22:G$36)*$H107)</f>
        <v>0</v>
      </c>
      <c r="N107" s="509">
        <f>(SUM('1.  LRAMVA Summary'!H$22:H$36)*$H107)</f>
        <v>0</v>
      </c>
      <c r="O107" s="509">
        <f>(SUM('1.  LRAMVA Summary'!I$22:I$36)*$H107)</f>
        <v>0</v>
      </c>
      <c r="P107" s="186"/>
      <c r="Q107" s="187">
        <f t="shared" ref="Q107:Q109" si="52">SUM(I107:P107)</f>
        <v>21.25717549340726</v>
      </c>
    </row>
    <row r="108" spans="2:20" s="3" customFormat="1" ht="12.75">
      <c r="B108" s="51"/>
      <c r="E108" s="183">
        <v>42795</v>
      </c>
      <c r="F108" s="183" t="s">
        <v>381</v>
      </c>
      <c r="G108" s="184" t="s">
        <v>89</v>
      </c>
      <c r="H108" s="490">
        <f t="shared" si="51"/>
        <v>9.1666666666666665E-4</v>
      </c>
      <c r="I108" s="509">
        <f>(SUM('1.  LRAMVA Summary'!C$22:C$36)*$H108)</f>
        <v>5.4430496409502442</v>
      </c>
      <c r="J108" s="509">
        <f>(SUM('1.  LRAMVA Summary'!D$22:D$36)*$H108)</f>
        <v>4.5898067460021972</v>
      </c>
      <c r="K108" s="509">
        <f>(SUM('1.  LRAMVA Summary'!E$22:E$36)*$H108)</f>
        <v>11.224319106454816</v>
      </c>
      <c r="L108" s="509">
        <f>(SUM('1.  LRAMVA Summary'!F$22:F$36)*$H108)</f>
        <v>0</v>
      </c>
      <c r="M108" s="509">
        <f>(SUM('1.  LRAMVA Summary'!G$22:G$36)*$H108)</f>
        <v>0</v>
      </c>
      <c r="N108" s="509">
        <f>(SUM('1.  LRAMVA Summary'!H$22:H$36)*$H108)</f>
        <v>0</v>
      </c>
      <c r="O108" s="509">
        <f>(SUM('1.  LRAMVA Summary'!I$22:I$36)*$H108)</f>
        <v>0</v>
      </c>
      <c r="P108" s="186"/>
      <c r="Q108" s="187">
        <f t="shared" si="52"/>
        <v>21.25717549340726</v>
      </c>
    </row>
    <row r="109" spans="2:20" s="16" customFormat="1" ht="12.75">
      <c r="B109" s="222"/>
      <c r="E109" s="183">
        <v>42826</v>
      </c>
      <c r="F109" s="183" t="s">
        <v>381</v>
      </c>
      <c r="G109" s="184" t="s">
        <v>90</v>
      </c>
      <c r="H109" s="490">
        <f>$C$41/12</f>
        <v>9.1666666666666665E-4</v>
      </c>
      <c r="I109" s="509">
        <f>(SUM('1.  LRAMVA Summary'!C$22:C$36)*$H109)</f>
        <v>5.4430496409502442</v>
      </c>
      <c r="J109" s="509">
        <f>(SUM('1.  LRAMVA Summary'!D$22:D$36)*$H109)</f>
        <v>4.5898067460021972</v>
      </c>
      <c r="K109" s="509">
        <f>(SUM('1.  LRAMVA Summary'!E$22:E$36)*$H109)</f>
        <v>11.224319106454816</v>
      </c>
      <c r="L109" s="509">
        <f>(SUM('1.  LRAMVA Summary'!F$22:F$36)*$H109)</f>
        <v>0</v>
      </c>
      <c r="M109" s="509">
        <f>(SUM('1.  LRAMVA Summary'!G$22:G$36)*$H109)</f>
        <v>0</v>
      </c>
      <c r="N109" s="509">
        <f>(SUM('1.  LRAMVA Summary'!H$22:H$36)*$H109)</f>
        <v>0</v>
      </c>
      <c r="O109" s="509">
        <f>(SUM('1.  LRAMVA Summary'!I$22:I$36)*$H109)</f>
        <v>0</v>
      </c>
      <c r="P109" s="186"/>
      <c r="Q109" s="187">
        <f t="shared" si="52"/>
        <v>21.25717549340726</v>
      </c>
    </row>
    <row r="110" spans="2:20" s="3" customFormat="1" ht="12.75" hidden="1">
      <c r="B110" s="51"/>
      <c r="E110" s="183"/>
      <c r="F110" s="183"/>
      <c r="G110" s="184"/>
      <c r="H110" s="185"/>
      <c r="I110" s="186"/>
      <c r="J110" s="186"/>
      <c r="K110" s="186"/>
      <c r="L110" s="186"/>
      <c r="M110" s="186"/>
      <c r="N110" s="186"/>
      <c r="O110" s="186"/>
      <c r="P110" s="186"/>
      <c r="Q110" s="187"/>
    </row>
    <row r="111" spans="2:20" s="15" customFormat="1" ht="12.75" hidden="1">
      <c r="B111" s="221"/>
      <c r="E111" s="183"/>
      <c r="F111" s="183"/>
      <c r="G111" s="184"/>
      <c r="H111" s="185"/>
      <c r="I111" s="186"/>
      <c r="J111" s="186"/>
      <c r="K111" s="186"/>
      <c r="L111" s="186"/>
      <c r="M111" s="186"/>
      <c r="N111" s="186"/>
      <c r="O111" s="186"/>
      <c r="P111" s="186"/>
      <c r="Q111" s="187"/>
    </row>
    <row r="112" spans="2:20" s="3" customFormat="1" ht="12.75" hidden="1">
      <c r="B112" s="51"/>
      <c r="E112" s="183"/>
      <c r="F112" s="183"/>
      <c r="G112" s="184"/>
      <c r="H112" s="185"/>
      <c r="I112" s="186"/>
      <c r="J112" s="186"/>
      <c r="K112" s="186"/>
      <c r="L112" s="186"/>
      <c r="M112" s="186"/>
      <c r="N112" s="186"/>
      <c r="O112" s="186"/>
      <c r="P112" s="186"/>
      <c r="Q112" s="187"/>
    </row>
    <row r="113" spans="2:17" s="3" customFormat="1" ht="12.75" hidden="1">
      <c r="B113" s="51"/>
      <c r="E113" s="183"/>
      <c r="F113" s="183"/>
      <c r="G113" s="184"/>
      <c r="H113" s="185"/>
      <c r="I113" s="186"/>
      <c r="J113" s="186"/>
      <c r="K113" s="186"/>
      <c r="L113" s="186"/>
      <c r="M113" s="186"/>
      <c r="N113" s="186"/>
      <c r="O113" s="186"/>
      <c r="P113" s="186"/>
      <c r="Q113" s="187"/>
    </row>
    <row r="114" spans="2:17" s="3" customFormat="1" ht="12.75" hidden="1">
      <c r="B114" s="51"/>
      <c r="E114" s="183"/>
      <c r="F114" s="183"/>
      <c r="G114" s="184"/>
      <c r="H114" s="185"/>
      <c r="I114" s="186"/>
      <c r="J114" s="186"/>
      <c r="K114" s="186"/>
      <c r="L114" s="186"/>
      <c r="M114" s="186"/>
      <c r="N114" s="186"/>
      <c r="O114" s="186"/>
      <c r="P114" s="186"/>
      <c r="Q114" s="187"/>
    </row>
    <row r="115" spans="2:17" s="3" customFormat="1" ht="12.75" hidden="1">
      <c r="B115" s="51"/>
      <c r="E115" s="183"/>
      <c r="F115" s="183"/>
      <c r="G115" s="184"/>
      <c r="H115" s="185"/>
      <c r="I115" s="186"/>
      <c r="J115" s="186"/>
      <c r="K115" s="186"/>
      <c r="L115" s="186"/>
      <c r="M115" s="186"/>
      <c r="N115" s="186"/>
      <c r="O115" s="186"/>
      <c r="P115" s="186"/>
      <c r="Q115" s="187"/>
    </row>
    <row r="116" spans="2:17" s="3" customFormat="1" ht="12.75" hidden="1">
      <c r="B116" s="51"/>
      <c r="E116" s="183"/>
      <c r="F116" s="183"/>
      <c r="G116" s="184"/>
      <c r="H116" s="185"/>
      <c r="I116" s="186"/>
      <c r="J116" s="186"/>
      <c r="K116" s="186"/>
      <c r="L116" s="186"/>
      <c r="M116" s="186"/>
      <c r="N116" s="186"/>
      <c r="O116" s="186"/>
      <c r="P116" s="186"/>
      <c r="Q116" s="187"/>
    </row>
    <row r="117" spans="2:17" s="3" customFormat="1" ht="12.75" hidden="1">
      <c r="B117" s="51"/>
      <c r="E117" s="183"/>
      <c r="F117" s="183"/>
      <c r="G117" s="184"/>
      <c r="H117" s="185"/>
      <c r="I117" s="186"/>
      <c r="J117" s="186"/>
      <c r="K117" s="186"/>
      <c r="L117" s="186"/>
      <c r="M117" s="186"/>
      <c r="N117" s="186"/>
      <c r="O117" s="186"/>
      <c r="P117" s="186"/>
      <c r="Q117" s="187"/>
    </row>
    <row r="118" spans="2:17" s="3" customFormat="1" ht="13.5" thickBot="1">
      <c r="B118" s="51"/>
      <c r="E118" s="197" t="s">
        <v>388</v>
      </c>
      <c r="F118" s="197"/>
      <c r="G118" s="198"/>
      <c r="H118" s="199"/>
      <c r="I118" s="200">
        <f>SUM(I105:I117)</f>
        <v>119.87358627826325</v>
      </c>
      <c r="J118" s="200">
        <f>SUM(J105:J117)</f>
        <v>-42.296732095365847</v>
      </c>
      <c r="K118" s="200">
        <f t="shared" ref="K118:P118" si="53">SUM(K105:K117)</f>
        <v>72.167107357670787</v>
      </c>
      <c r="L118" s="200">
        <f t="shared" si="53"/>
        <v>0</v>
      </c>
      <c r="M118" s="200">
        <f t="shared" si="53"/>
        <v>0</v>
      </c>
      <c r="N118" s="200">
        <f t="shared" si="53"/>
        <v>0</v>
      </c>
      <c r="O118" s="200">
        <f t="shared" si="53"/>
        <v>0</v>
      </c>
      <c r="P118" s="200">
        <f t="shared" si="53"/>
        <v>0</v>
      </c>
      <c r="Q118" s="200">
        <f>SUM(Q105:Q117)</f>
        <v>149.74396154056825</v>
      </c>
    </row>
    <row r="119" spans="2:17" s="3" customFormat="1" ht="13.5" thickTop="1">
      <c r="B119" s="51"/>
      <c r="E119" s="230" t="s">
        <v>91</v>
      </c>
      <c r="F119" s="230"/>
      <c r="G119" s="231"/>
      <c r="H119" s="232"/>
      <c r="I119" s="233"/>
      <c r="J119" s="233"/>
      <c r="K119" s="233"/>
      <c r="L119" s="233"/>
      <c r="M119" s="233"/>
      <c r="N119" s="233"/>
      <c r="O119" s="233"/>
      <c r="P119" s="233"/>
      <c r="Q119" s="234"/>
    </row>
    <row r="120" spans="2:17" s="3" customFormat="1" ht="12.75" hidden="1">
      <c r="B120" s="51"/>
      <c r="E120" s="193" t="s">
        <v>398</v>
      </c>
      <c r="F120" s="193"/>
      <c r="G120" s="194"/>
      <c r="H120" s="195"/>
      <c r="I120" s="196">
        <f>I118+I119</f>
        <v>119.87358627826325</v>
      </c>
      <c r="J120" s="196">
        <f t="shared" ref="J120" si="54">J118+J119</f>
        <v>-42.296732095365847</v>
      </c>
      <c r="K120" s="196">
        <f t="shared" ref="K120" si="55">K118+K119</f>
        <v>72.167107357670787</v>
      </c>
      <c r="L120" s="196">
        <f t="shared" ref="L120" si="56">L118+L119</f>
        <v>0</v>
      </c>
      <c r="M120" s="196">
        <f t="shared" ref="M120" si="57">M118+M119</f>
        <v>0</v>
      </c>
      <c r="N120" s="196">
        <f t="shared" ref="N120" si="58">N118+N119</f>
        <v>0</v>
      </c>
      <c r="O120" s="196">
        <f t="shared" ref="O120" si="59">O118+O119</f>
        <v>0</v>
      </c>
      <c r="P120" s="196">
        <f t="shared" ref="P120" si="60">P118+P119</f>
        <v>0</v>
      </c>
      <c r="Q120" s="196">
        <f t="shared" ref="Q120" si="61">Q118+Q119</f>
        <v>149.74396154056825</v>
      </c>
    </row>
    <row r="121" spans="2:17" s="3" customFormat="1" ht="12.75" hidden="1">
      <c r="B121" s="51"/>
      <c r="E121" s="183">
        <v>43101</v>
      </c>
      <c r="F121" s="183" t="s">
        <v>382</v>
      </c>
      <c r="G121" s="184" t="s">
        <v>89</v>
      </c>
      <c r="H121" s="490">
        <f>$C$44/12</f>
        <v>0</v>
      </c>
      <c r="I121" s="186"/>
      <c r="J121" s="186"/>
      <c r="K121" s="186"/>
      <c r="L121" s="186"/>
      <c r="M121" s="186"/>
      <c r="N121" s="186"/>
      <c r="O121" s="186"/>
      <c r="P121" s="186"/>
      <c r="Q121" s="187"/>
    </row>
    <row r="122" spans="2:17" s="3" customFormat="1" ht="12.75" hidden="1">
      <c r="B122" s="51"/>
      <c r="E122" s="183">
        <v>43132</v>
      </c>
      <c r="F122" s="183" t="s">
        <v>382</v>
      </c>
      <c r="G122" s="184" t="s">
        <v>89</v>
      </c>
      <c r="H122" s="490">
        <f t="shared" ref="H122:H123" si="62">$C$44/12</f>
        <v>0</v>
      </c>
      <c r="I122" s="186"/>
      <c r="J122" s="186"/>
      <c r="K122" s="186"/>
      <c r="L122" s="186"/>
      <c r="M122" s="186"/>
      <c r="N122" s="186"/>
      <c r="O122" s="186"/>
      <c r="P122" s="186"/>
      <c r="Q122" s="187"/>
    </row>
    <row r="123" spans="2:17" s="3" customFormat="1" ht="12.75" hidden="1">
      <c r="B123" s="51"/>
      <c r="E123" s="183">
        <v>43160</v>
      </c>
      <c r="F123" s="183" t="s">
        <v>382</v>
      </c>
      <c r="G123" s="184" t="s">
        <v>89</v>
      </c>
      <c r="H123" s="490">
        <f t="shared" si="62"/>
        <v>0</v>
      </c>
      <c r="I123" s="186"/>
      <c r="J123" s="186"/>
      <c r="K123" s="186"/>
      <c r="L123" s="186"/>
      <c r="M123" s="186"/>
      <c r="N123" s="186"/>
      <c r="O123" s="186"/>
      <c r="P123" s="186"/>
      <c r="Q123" s="187"/>
    </row>
    <row r="124" spans="2:17" s="16" customFormat="1" ht="12.75" hidden="1">
      <c r="B124" s="222"/>
      <c r="E124" s="183">
        <v>43191</v>
      </c>
      <c r="F124" s="183" t="s">
        <v>382</v>
      </c>
      <c r="G124" s="184" t="s">
        <v>90</v>
      </c>
      <c r="H124" s="490">
        <f>$C$45/12</f>
        <v>0</v>
      </c>
      <c r="I124" s="186"/>
      <c r="J124" s="186"/>
      <c r="K124" s="186"/>
      <c r="L124" s="186"/>
      <c r="M124" s="186"/>
      <c r="N124" s="186"/>
      <c r="O124" s="186"/>
      <c r="P124" s="186"/>
      <c r="Q124" s="187"/>
    </row>
    <row r="125" spans="2:17" s="3" customFormat="1" ht="12.75" hidden="1">
      <c r="B125" s="51"/>
      <c r="E125" s="183">
        <v>43221</v>
      </c>
      <c r="F125" s="183" t="s">
        <v>382</v>
      </c>
      <c r="G125" s="184" t="s">
        <v>90</v>
      </c>
      <c r="H125" s="490">
        <f t="shared" ref="H125:H126" si="63">$C$45/12</f>
        <v>0</v>
      </c>
      <c r="I125" s="186"/>
      <c r="J125" s="186"/>
      <c r="K125" s="186"/>
      <c r="L125" s="186"/>
      <c r="M125" s="186"/>
      <c r="N125" s="186"/>
      <c r="O125" s="186"/>
      <c r="P125" s="186"/>
      <c r="Q125" s="187"/>
    </row>
    <row r="126" spans="2:17" s="15" customFormat="1" ht="12.75" hidden="1">
      <c r="B126" s="221"/>
      <c r="E126" s="183">
        <v>43252</v>
      </c>
      <c r="F126" s="183" t="s">
        <v>382</v>
      </c>
      <c r="G126" s="184" t="s">
        <v>90</v>
      </c>
      <c r="H126" s="490">
        <f t="shared" si="63"/>
        <v>0</v>
      </c>
      <c r="I126" s="186"/>
      <c r="J126" s="186"/>
      <c r="K126" s="186"/>
      <c r="L126" s="186"/>
      <c r="M126" s="186"/>
      <c r="N126" s="186"/>
      <c r="O126" s="186"/>
      <c r="P126" s="186"/>
      <c r="Q126" s="187"/>
    </row>
    <row r="127" spans="2:17" s="3" customFormat="1" ht="12.75" hidden="1">
      <c r="B127" s="51"/>
      <c r="E127" s="183">
        <v>43282</v>
      </c>
      <c r="F127" s="183" t="s">
        <v>382</v>
      </c>
      <c r="G127" s="184" t="s">
        <v>92</v>
      </c>
      <c r="H127" s="490">
        <f>$C$46/12</f>
        <v>0</v>
      </c>
      <c r="I127" s="186"/>
      <c r="J127" s="186"/>
      <c r="K127" s="186"/>
      <c r="L127" s="186"/>
      <c r="M127" s="186"/>
      <c r="N127" s="186"/>
      <c r="O127" s="186"/>
      <c r="P127" s="186"/>
      <c r="Q127" s="187"/>
    </row>
    <row r="128" spans="2:17" s="3" customFormat="1" ht="12.75" hidden="1">
      <c r="B128" s="51"/>
      <c r="E128" s="183">
        <v>43313</v>
      </c>
      <c r="F128" s="183" t="s">
        <v>382</v>
      </c>
      <c r="G128" s="184" t="s">
        <v>92</v>
      </c>
      <c r="H128" s="490">
        <f t="shared" ref="H128:H129" si="64">$C$46/12</f>
        <v>0</v>
      </c>
      <c r="I128" s="186"/>
      <c r="J128" s="186"/>
      <c r="K128" s="186"/>
      <c r="L128" s="186"/>
      <c r="M128" s="186"/>
      <c r="N128" s="186"/>
      <c r="O128" s="186"/>
      <c r="P128" s="186"/>
      <c r="Q128" s="187"/>
    </row>
    <row r="129" spans="2:17" s="3" customFormat="1" ht="12.75" hidden="1">
      <c r="B129" s="51"/>
      <c r="E129" s="183">
        <v>43344</v>
      </c>
      <c r="F129" s="183" t="s">
        <v>382</v>
      </c>
      <c r="G129" s="184" t="s">
        <v>92</v>
      </c>
      <c r="H129" s="490">
        <f t="shared" si="64"/>
        <v>0</v>
      </c>
      <c r="I129" s="186"/>
      <c r="J129" s="186"/>
      <c r="K129" s="186"/>
      <c r="L129" s="186"/>
      <c r="M129" s="186"/>
      <c r="N129" s="186"/>
      <c r="O129" s="186"/>
      <c r="P129" s="186"/>
      <c r="Q129" s="187"/>
    </row>
    <row r="130" spans="2:17" s="3" customFormat="1" ht="12.75" hidden="1">
      <c r="B130" s="51"/>
      <c r="E130" s="183">
        <v>43374</v>
      </c>
      <c r="F130" s="183" t="s">
        <v>382</v>
      </c>
      <c r="G130" s="184" t="s">
        <v>93</v>
      </c>
      <c r="H130" s="490">
        <f>C47/12</f>
        <v>0</v>
      </c>
      <c r="I130" s="186"/>
      <c r="J130" s="186"/>
      <c r="K130" s="186"/>
      <c r="L130" s="186"/>
      <c r="M130" s="186"/>
      <c r="N130" s="186"/>
      <c r="O130" s="186"/>
      <c r="P130" s="186"/>
      <c r="Q130" s="187"/>
    </row>
    <row r="131" spans="2:17" s="3" customFormat="1" ht="12.75" hidden="1">
      <c r="B131" s="51"/>
      <c r="E131" s="183">
        <v>43405</v>
      </c>
      <c r="F131" s="183" t="s">
        <v>382</v>
      </c>
      <c r="G131" s="184" t="s">
        <v>93</v>
      </c>
      <c r="H131" s="490">
        <f t="shared" ref="H131:H132" si="65">C48/12</f>
        <v>0</v>
      </c>
      <c r="I131" s="186"/>
      <c r="J131" s="186"/>
      <c r="K131" s="186"/>
      <c r="L131" s="186"/>
      <c r="M131" s="186"/>
      <c r="N131" s="186"/>
      <c r="O131" s="186"/>
      <c r="P131" s="186"/>
      <c r="Q131" s="187"/>
    </row>
    <row r="132" spans="2:17" s="3" customFormat="1" ht="12.75" hidden="1">
      <c r="B132" s="51"/>
      <c r="E132" s="183">
        <v>43435</v>
      </c>
      <c r="F132" s="183" t="s">
        <v>382</v>
      </c>
      <c r="G132" s="184" t="s">
        <v>93</v>
      </c>
      <c r="H132" s="490">
        <f t="shared" si="65"/>
        <v>0</v>
      </c>
      <c r="I132" s="186"/>
      <c r="J132" s="186"/>
      <c r="K132" s="186"/>
      <c r="L132" s="186"/>
      <c r="M132" s="186"/>
      <c r="N132" s="186"/>
      <c r="O132" s="186"/>
      <c r="P132" s="186"/>
      <c r="Q132" s="187"/>
    </row>
    <row r="133" spans="2:17" s="3" customFormat="1" ht="13.5" hidden="1" thickBot="1">
      <c r="B133" s="51"/>
      <c r="E133" s="197" t="s">
        <v>389</v>
      </c>
      <c r="F133" s="197"/>
      <c r="G133" s="198"/>
      <c r="H133" s="199"/>
      <c r="I133" s="200">
        <f>SUM(I120:I132)</f>
        <v>119.87358627826325</v>
      </c>
      <c r="J133" s="200">
        <f>SUM(J120:J132)</f>
        <v>-42.296732095365847</v>
      </c>
      <c r="K133" s="200">
        <f t="shared" ref="K133:P133" si="66">SUM(K120:K132)</f>
        <v>72.167107357670787</v>
      </c>
      <c r="L133" s="200">
        <f t="shared" si="66"/>
        <v>0</v>
      </c>
      <c r="M133" s="200">
        <f t="shared" si="66"/>
        <v>0</v>
      </c>
      <c r="N133" s="200">
        <f t="shared" si="66"/>
        <v>0</v>
      </c>
      <c r="O133" s="200">
        <f t="shared" si="66"/>
        <v>0</v>
      </c>
      <c r="P133" s="200">
        <f t="shared" si="66"/>
        <v>0</v>
      </c>
      <c r="Q133" s="200">
        <f>SUM(Q120:Q132)</f>
        <v>149.74396154056825</v>
      </c>
    </row>
    <row r="134" spans="2:17" s="3" customFormat="1" ht="13.5" hidden="1" thickTop="1">
      <c r="B134" s="51"/>
      <c r="E134" s="230" t="s">
        <v>91</v>
      </c>
      <c r="F134" s="230"/>
      <c r="G134" s="231"/>
      <c r="H134" s="232"/>
      <c r="I134" s="233"/>
      <c r="J134" s="233"/>
      <c r="K134" s="233"/>
      <c r="L134" s="233"/>
      <c r="M134" s="233"/>
      <c r="N134" s="233"/>
      <c r="O134" s="233"/>
      <c r="P134" s="233"/>
      <c r="Q134" s="234"/>
    </row>
    <row r="135" spans="2:17" s="3" customFormat="1" ht="12.75" hidden="1">
      <c r="B135" s="51"/>
      <c r="E135" s="193" t="s">
        <v>399</v>
      </c>
      <c r="F135" s="193"/>
      <c r="G135" s="194"/>
      <c r="H135" s="195"/>
      <c r="I135" s="196">
        <f>I133+I134</f>
        <v>119.87358627826325</v>
      </c>
      <c r="J135" s="196">
        <f t="shared" ref="J135" si="67">J133+J134</f>
        <v>-42.296732095365847</v>
      </c>
      <c r="K135" s="196">
        <f t="shared" ref="K135" si="68">K133+K134</f>
        <v>72.167107357670787</v>
      </c>
      <c r="L135" s="196">
        <f t="shared" ref="L135" si="69">L133+L134</f>
        <v>0</v>
      </c>
      <c r="M135" s="196">
        <f t="shared" ref="M135" si="70">M133+M134</f>
        <v>0</v>
      </c>
      <c r="N135" s="196">
        <f t="shared" ref="N135" si="71">N133+N134</f>
        <v>0</v>
      </c>
      <c r="O135" s="196">
        <f t="shared" ref="O135" si="72">O133+O134</f>
        <v>0</v>
      </c>
      <c r="P135" s="196">
        <f t="shared" ref="P135" si="73">P133+P134</f>
        <v>0</v>
      </c>
      <c r="Q135" s="196">
        <f t="shared" ref="Q135" si="74">Q133+Q134</f>
        <v>149.74396154056825</v>
      </c>
    </row>
    <row r="136" spans="2:17" s="3" customFormat="1" ht="12.75" hidden="1">
      <c r="B136" s="51"/>
      <c r="E136" s="183">
        <v>43466</v>
      </c>
      <c r="F136" s="183" t="s">
        <v>383</v>
      </c>
      <c r="G136" s="184" t="s">
        <v>89</v>
      </c>
      <c r="H136" s="490">
        <f>$C$48/12</f>
        <v>0</v>
      </c>
      <c r="I136" s="186"/>
      <c r="J136" s="186"/>
      <c r="K136" s="186"/>
      <c r="L136" s="186"/>
      <c r="M136" s="186"/>
      <c r="N136" s="186"/>
      <c r="O136" s="186"/>
      <c r="P136" s="186"/>
      <c r="Q136" s="187"/>
    </row>
    <row r="137" spans="2:17" s="3" customFormat="1" ht="12.75" hidden="1">
      <c r="B137" s="51"/>
      <c r="E137" s="183">
        <v>43497</v>
      </c>
      <c r="F137" s="183" t="s">
        <v>383</v>
      </c>
      <c r="G137" s="184" t="s">
        <v>89</v>
      </c>
      <c r="H137" s="490">
        <f t="shared" ref="H137:H138" si="75">$C$48/12</f>
        <v>0</v>
      </c>
      <c r="I137" s="186"/>
      <c r="J137" s="186"/>
      <c r="K137" s="186"/>
      <c r="L137" s="186"/>
      <c r="M137" s="186"/>
      <c r="N137" s="186"/>
      <c r="O137" s="186"/>
      <c r="P137" s="186"/>
      <c r="Q137" s="187"/>
    </row>
    <row r="138" spans="2:17" s="3" customFormat="1" ht="12.75" hidden="1">
      <c r="B138" s="51"/>
      <c r="E138" s="183">
        <v>43525</v>
      </c>
      <c r="F138" s="183" t="s">
        <v>383</v>
      </c>
      <c r="G138" s="184" t="s">
        <v>89</v>
      </c>
      <c r="H138" s="490">
        <f t="shared" si="75"/>
        <v>0</v>
      </c>
      <c r="I138" s="186"/>
      <c r="J138" s="186"/>
      <c r="K138" s="186"/>
      <c r="L138" s="186"/>
      <c r="M138" s="186"/>
      <c r="N138" s="186"/>
      <c r="O138" s="186"/>
      <c r="P138" s="186"/>
      <c r="Q138" s="187"/>
    </row>
    <row r="139" spans="2:17" s="16" customFormat="1" ht="12.75" hidden="1">
      <c r="B139" s="222"/>
      <c r="E139" s="183">
        <v>43556</v>
      </c>
      <c r="F139" s="183" t="s">
        <v>383</v>
      </c>
      <c r="G139" s="184" t="s">
        <v>90</v>
      </c>
      <c r="H139" s="490">
        <f>$C$49/12</f>
        <v>0</v>
      </c>
      <c r="I139" s="186"/>
      <c r="J139" s="186"/>
      <c r="K139" s="186"/>
      <c r="L139" s="186"/>
      <c r="M139" s="186"/>
      <c r="N139" s="186"/>
      <c r="O139" s="186"/>
      <c r="P139" s="186"/>
      <c r="Q139" s="187"/>
    </row>
    <row r="140" spans="2:17" s="3" customFormat="1" ht="12.75" hidden="1">
      <c r="B140" s="51"/>
      <c r="E140" s="183">
        <v>43586</v>
      </c>
      <c r="F140" s="183" t="s">
        <v>383</v>
      </c>
      <c r="G140" s="184" t="s">
        <v>90</v>
      </c>
      <c r="H140" s="490">
        <f t="shared" ref="H140:H141" si="76">$C$49/12</f>
        <v>0</v>
      </c>
      <c r="I140" s="186"/>
      <c r="J140" s="186"/>
      <c r="K140" s="186"/>
      <c r="L140" s="186"/>
      <c r="M140" s="186"/>
      <c r="N140" s="186"/>
      <c r="O140" s="186"/>
      <c r="P140" s="186"/>
      <c r="Q140" s="187"/>
    </row>
    <row r="141" spans="2:17" s="3" customFormat="1" ht="12.75" hidden="1">
      <c r="B141" s="51"/>
      <c r="E141" s="183">
        <v>43617</v>
      </c>
      <c r="F141" s="183" t="s">
        <v>383</v>
      </c>
      <c r="G141" s="184" t="s">
        <v>90</v>
      </c>
      <c r="H141" s="490">
        <f t="shared" si="76"/>
        <v>0</v>
      </c>
      <c r="I141" s="186"/>
      <c r="J141" s="186"/>
      <c r="K141" s="186"/>
      <c r="L141" s="186"/>
      <c r="M141" s="186"/>
      <c r="N141" s="186"/>
      <c r="O141" s="186"/>
      <c r="P141" s="186"/>
      <c r="Q141" s="187"/>
    </row>
    <row r="142" spans="2:17" hidden="1">
      <c r="E142" s="183">
        <v>43647</v>
      </c>
      <c r="F142" s="183" t="s">
        <v>383</v>
      </c>
      <c r="G142" s="184" t="s">
        <v>92</v>
      </c>
      <c r="H142" s="490">
        <f>$C$50/12</f>
        <v>0</v>
      </c>
      <c r="I142" s="186"/>
      <c r="J142" s="186"/>
      <c r="K142" s="186"/>
      <c r="L142" s="186"/>
      <c r="M142" s="186"/>
      <c r="N142" s="186"/>
      <c r="O142" s="186"/>
      <c r="P142" s="186"/>
      <c r="Q142" s="187"/>
    </row>
    <row r="143" spans="2:17" hidden="1">
      <c r="E143" s="183">
        <v>43678</v>
      </c>
      <c r="F143" s="183" t="s">
        <v>383</v>
      </c>
      <c r="G143" s="184" t="s">
        <v>92</v>
      </c>
      <c r="H143" s="490">
        <f t="shared" ref="H143:H144" si="77">$C$50/12</f>
        <v>0</v>
      </c>
      <c r="I143" s="186"/>
      <c r="J143" s="186"/>
      <c r="K143" s="186"/>
      <c r="L143" s="186"/>
      <c r="M143" s="186"/>
      <c r="N143" s="186"/>
      <c r="O143" s="186"/>
      <c r="P143" s="186"/>
      <c r="Q143" s="187"/>
    </row>
    <row r="144" spans="2:17" hidden="1">
      <c r="E144" s="183">
        <v>43709</v>
      </c>
      <c r="F144" s="183" t="s">
        <v>383</v>
      </c>
      <c r="G144" s="184" t="s">
        <v>92</v>
      </c>
      <c r="H144" s="490">
        <f t="shared" si="77"/>
        <v>0</v>
      </c>
      <c r="I144" s="186"/>
      <c r="J144" s="186"/>
      <c r="K144" s="186"/>
      <c r="L144" s="186"/>
      <c r="M144" s="186"/>
      <c r="N144" s="186"/>
      <c r="O144" s="186"/>
      <c r="P144" s="186"/>
      <c r="Q144" s="187"/>
    </row>
    <row r="145" spans="5:17" hidden="1">
      <c r="E145" s="183">
        <v>43739</v>
      </c>
      <c r="F145" s="183" t="s">
        <v>383</v>
      </c>
      <c r="G145" s="184" t="s">
        <v>93</v>
      </c>
      <c r="H145" s="490">
        <f>$C$51/12</f>
        <v>0</v>
      </c>
      <c r="I145" s="186"/>
      <c r="J145" s="186"/>
      <c r="K145" s="186"/>
      <c r="L145" s="186"/>
      <c r="M145" s="186"/>
      <c r="N145" s="186"/>
      <c r="O145" s="186"/>
      <c r="P145" s="186"/>
      <c r="Q145" s="187"/>
    </row>
    <row r="146" spans="5:17" hidden="1">
      <c r="E146" s="183">
        <v>43770</v>
      </c>
      <c r="F146" s="183" t="s">
        <v>383</v>
      </c>
      <c r="G146" s="184" t="s">
        <v>93</v>
      </c>
      <c r="H146" s="490">
        <f t="shared" ref="H146:H147" si="78">$C$51/12</f>
        <v>0</v>
      </c>
      <c r="I146" s="186"/>
      <c r="J146" s="186"/>
      <c r="K146" s="186"/>
      <c r="L146" s="186"/>
      <c r="M146" s="186"/>
      <c r="N146" s="186"/>
      <c r="O146" s="186"/>
      <c r="P146" s="186"/>
      <c r="Q146" s="187"/>
    </row>
    <row r="147" spans="5:17" hidden="1">
      <c r="E147" s="183">
        <v>43800</v>
      </c>
      <c r="F147" s="183" t="s">
        <v>383</v>
      </c>
      <c r="G147" s="184" t="s">
        <v>93</v>
      </c>
      <c r="H147" s="490">
        <f t="shared" si="78"/>
        <v>0</v>
      </c>
      <c r="I147" s="186"/>
      <c r="J147" s="186"/>
      <c r="K147" s="186"/>
      <c r="L147" s="186"/>
      <c r="M147" s="186"/>
      <c r="N147" s="186"/>
      <c r="O147" s="186"/>
      <c r="P147" s="186"/>
      <c r="Q147" s="187"/>
    </row>
    <row r="148" spans="5:17" ht="15.75" hidden="1" thickBot="1">
      <c r="E148" s="197" t="s">
        <v>390</v>
      </c>
      <c r="F148" s="197"/>
      <c r="G148" s="198"/>
      <c r="H148" s="199"/>
      <c r="I148" s="200">
        <f>SUM(I135:I147)</f>
        <v>119.87358627826325</v>
      </c>
      <c r="J148" s="200">
        <f>SUM(J135:J147)</f>
        <v>-42.296732095365847</v>
      </c>
      <c r="K148" s="200">
        <f t="shared" ref="K148:P148" si="79">SUM(K135:K147)</f>
        <v>72.167107357670787</v>
      </c>
      <c r="L148" s="200">
        <f t="shared" si="79"/>
        <v>0</v>
      </c>
      <c r="M148" s="200">
        <f t="shared" si="79"/>
        <v>0</v>
      </c>
      <c r="N148" s="200">
        <f t="shared" si="79"/>
        <v>0</v>
      </c>
      <c r="O148" s="200">
        <f t="shared" si="79"/>
        <v>0</v>
      </c>
      <c r="P148" s="200">
        <f t="shared" si="79"/>
        <v>0</v>
      </c>
      <c r="Q148" s="200">
        <f>SUM(Q135:Q147)</f>
        <v>149.74396154056825</v>
      </c>
    </row>
    <row r="149" spans="5:17" ht="15.75" hidden="1" thickTop="1">
      <c r="E149" s="230" t="s">
        <v>91</v>
      </c>
      <c r="F149" s="230"/>
      <c r="G149" s="231"/>
      <c r="H149" s="232"/>
      <c r="I149" s="233"/>
      <c r="J149" s="233"/>
      <c r="K149" s="233"/>
      <c r="L149" s="233"/>
      <c r="M149" s="233"/>
      <c r="N149" s="233"/>
      <c r="O149" s="233"/>
      <c r="P149" s="233"/>
      <c r="Q149" s="234"/>
    </row>
    <row r="150" spans="5:17" hidden="1">
      <c r="E150" s="193" t="s">
        <v>403</v>
      </c>
      <c r="F150" s="193"/>
      <c r="G150" s="194"/>
      <c r="H150" s="195"/>
      <c r="I150" s="196">
        <f>I148+I149</f>
        <v>119.87358627826325</v>
      </c>
      <c r="J150" s="196">
        <f t="shared" ref="J150" si="80">J148+J149</f>
        <v>-42.296732095365847</v>
      </c>
      <c r="K150" s="196">
        <f t="shared" ref="K150" si="81">K148+K149</f>
        <v>72.167107357670787</v>
      </c>
      <c r="L150" s="196">
        <f t="shared" ref="L150" si="82">L148+L149</f>
        <v>0</v>
      </c>
      <c r="M150" s="196">
        <f t="shared" ref="M150" si="83">M148+M149</f>
        <v>0</v>
      </c>
      <c r="N150" s="196">
        <f t="shared" ref="N150" si="84">N148+N149</f>
        <v>0</v>
      </c>
      <c r="O150" s="196">
        <f t="shared" ref="O150" si="85">O148+O149</f>
        <v>0</v>
      </c>
      <c r="P150" s="196">
        <f t="shared" ref="P150" si="86">P148+P149</f>
        <v>0</v>
      </c>
      <c r="Q150" s="196">
        <f t="shared" ref="Q150" si="87">Q148+Q149</f>
        <v>149.74396154056825</v>
      </c>
    </row>
    <row r="151" spans="5:17" hidden="1">
      <c r="E151" s="183">
        <v>43831</v>
      </c>
      <c r="F151" s="183" t="s">
        <v>384</v>
      </c>
      <c r="G151" s="184" t="s">
        <v>89</v>
      </c>
      <c r="H151" s="490">
        <f>$C$52/12</f>
        <v>0</v>
      </c>
      <c r="I151" s="186">
        <f>(SUM('1.  LRAMVA Summary'!C$22:C$36)*(MONTH($E151)-1)/12)*$H151</f>
        <v>0</v>
      </c>
      <c r="J151" s="186">
        <f>(SUM('1.  LRAMVA Summary'!D$22:D$36)*(MONTH($E151)-1)/12)*$H151</f>
        <v>0</v>
      </c>
      <c r="K151" s="186">
        <f>(SUM('1.  LRAMVA Summary'!E$22:E$36)*(MONTH($E151)-1)/12)*$H151</f>
        <v>0</v>
      </c>
      <c r="L151" s="186">
        <f>(SUM('1.  LRAMVA Summary'!F$22:F$36)*(MONTH($E151)-1)/12)*$H151</f>
        <v>0</v>
      </c>
      <c r="M151" s="186">
        <f>(SUM('1.  LRAMVA Summary'!G$22:G$36)*(MONTH($E151)-1)/12)*$H151</f>
        <v>0</v>
      </c>
      <c r="N151" s="186">
        <f>(SUM('1.  LRAMVA Summary'!H$22:H$36)*(MONTH($E151)-1)/12)*$H151</f>
        <v>0</v>
      </c>
      <c r="O151" s="186">
        <f>(SUM('1.  LRAMVA Summary'!I$22:I$36)*(MONTH($E151)-1)/12)*$H151</f>
        <v>0</v>
      </c>
      <c r="P151" s="186"/>
      <c r="Q151" s="187">
        <f>SUM(I151:P151)</f>
        <v>0</v>
      </c>
    </row>
    <row r="152" spans="5:17" hidden="1">
      <c r="E152" s="183">
        <v>43862</v>
      </c>
      <c r="F152" s="183" t="s">
        <v>384</v>
      </c>
      <c r="G152" s="184" t="s">
        <v>89</v>
      </c>
      <c r="H152" s="490">
        <f t="shared" ref="H152:H153" si="88">$C$52/12</f>
        <v>0</v>
      </c>
      <c r="I152" s="186">
        <f>(SUM('1.  LRAMVA Summary'!C$22:C$36)*(MONTH($E152)-1)/12)*$H152</f>
        <v>0</v>
      </c>
      <c r="J152" s="186">
        <f>(SUM('1.  LRAMVA Summary'!D$22:D$36)*(MONTH($E152)-1)/12)*$H152</f>
        <v>0</v>
      </c>
      <c r="K152" s="186">
        <f>(SUM('1.  LRAMVA Summary'!E$22:E$36)*(MONTH($E152)-1)/12)*$H152</f>
        <v>0</v>
      </c>
      <c r="L152" s="186">
        <f>(SUM('1.  LRAMVA Summary'!F$22:F$36)*(MONTH($E152)-1)/12)*$H152</f>
        <v>0</v>
      </c>
      <c r="M152" s="186">
        <f>(SUM('1.  LRAMVA Summary'!G$22:G$36)*(MONTH($E152)-1)/12)*$H152</f>
        <v>0</v>
      </c>
      <c r="N152" s="186">
        <f>(SUM('1.  LRAMVA Summary'!H$22:H$36)*(MONTH($E152)-1)/12)*$H152</f>
        <v>0</v>
      </c>
      <c r="O152" s="186">
        <f>(SUM('1.  LRAMVA Summary'!I$22:I$36)*(MONTH($E152)-1)/12)*$H152</f>
        <v>0</v>
      </c>
      <c r="P152" s="186"/>
      <c r="Q152" s="187">
        <f>SUM(I152:P152)</f>
        <v>0</v>
      </c>
    </row>
    <row r="153" spans="5:17" hidden="1">
      <c r="E153" s="183">
        <v>43891</v>
      </c>
      <c r="F153" s="183" t="s">
        <v>384</v>
      </c>
      <c r="G153" s="184" t="s">
        <v>89</v>
      </c>
      <c r="H153" s="490">
        <f t="shared" si="88"/>
        <v>0</v>
      </c>
      <c r="I153" s="186">
        <f>(SUM('1.  LRAMVA Summary'!C$22:C$36)*(MONTH($E153)-1)/12)*$H153</f>
        <v>0</v>
      </c>
      <c r="J153" s="186">
        <f>(SUM('1.  LRAMVA Summary'!D$22:D$36)*(MONTH($E153)-1)/12)*$H153</f>
        <v>0</v>
      </c>
      <c r="K153" s="186">
        <f>(SUM('1.  LRAMVA Summary'!E$22:E$36)*(MONTH($E153)-1)/12)*$H153</f>
        <v>0</v>
      </c>
      <c r="L153" s="186">
        <f>(SUM('1.  LRAMVA Summary'!F$22:F$36)*(MONTH($E153)-1)/12)*$H153</f>
        <v>0</v>
      </c>
      <c r="M153" s="186">
        <f>(SUM('1.  LRAMVA Summary'!G$22:G$36)*(MONTH($E153)-1)/12)*$H153</f>
        <v>0</v>
      </c>
      <c r="N153" s="186">
        <f>(SUM('1.  LRAMVA Summary'!H$22:H$36)*(MONTH($E153)-1)/12)*$H153</f>
        <v>0</v>
      </c>
      <c r="O153" s="186">
        <f>(SUM('1.  LRAMVA Summary'!I$22:I$36)*(MONTH($E153)-1)/12)*$H153</f>
        <v>0</v>
      </c>
      <c r="P153" s="186"/>
      <c r="Q153" s="187">
        <f t="shared" ref="Q153:Q162" si="89">SUM(I153:P153)</f>
        <v>0</v>
      </c>
    </row>
    <row r="154" spans="5:17" hidden="1">
      <c r="E154" s="183">
        <v>43922</v>
      </c>
      <c r="F154" s="183" t="s">
        <v>384</v>
      </c>
      <c r="G154" s="184" t="s">
        <v>90</v>
      </c>
      <c r="H154" s="490">
        <f>$C$53/12</f>
        <v>0</v>
      </c>
      <c r="I154" s="186">
        <f>(SUM('1.  LRAMVA Summary'!C$22:C$36)*(MONTH($E154)-1)/12)*$H154</f>
        <v>0</v>
      </c>
      <c r="J154" s="186">
        <f>(SUM('1.  LRAMVA Summary'!D$22:D$36)*(MONTH($E154)-1)/12)*$H154</f>
        <v>0</v>
      </c>
      <c r="K154" s="186">
        <f>(SUM('1.  LRAMVA Summary'!E$22:E$36)*(MONTH($E154)-1)/12)*$H154</f>
        <v>0</v>
      </c>
      <c r="L154" s="186">
        <f>(SUM('1.  LRAMVA Summary'!F$22:F$36)*(MONTH($E154)-1)/12)*$H154</f>
        <v>0</v>
      </c>
      <c r="M154" s="186">
        <f>(SUM('1.  LRAMVA Summary'!G$22:G$36)*(MONTH($E154)-1)/12)*$H154</f>
        <v>0</v>
      </c>
      <c r="N154" s="186">
        <f>(SUM('1.  LRAMVA Summary'!H$22:H$36)*(MONTH($E154)-1)/12)*$H154</f>
        <v>0</v>
      </c>
      <c r="O154" s="186">
        <f>(SUM('1.  LRAMVA Summary'!I$22:I$36)*(MONTH($E154)-1)/12)*$H154</f>
        <v>0</v>
      </c>
      <c r="P154" s="186"/>
      <c r="Q154" s="187">
        <f t="shared" si="89"/>
        <v>0</v>
      </c>
    </row>
    <row r="155" spans="5:17" hidden="1">
      <c r="E155" s="183">
        <v>43952</v>
      </c>
      <c r="F155" s="183" t="s">
        <v>384</v>
      </c>
      <c r="G155" s="184" t="s">
        <v>90</v>
      </c>
      <c r="H155" s="490">
        <f t="shared" ref="H155:H156" si="90">$C$53/12</f>
        <v>0</v>
      </c>
      <c r="I155" s="186">
        <f>(SUM('1.  LRAMVA Summary'!C$22:C$36)*(MONTH($E155)-1)/12)*$H155</f>
        <v>0</v>
      </c>
      <c r="J155" s="186">
        <f>(SUM('1.  LRAMVA Summary'!D$22:D$36)*(MONTH($E155)-1)/12)*$H155</f>
        <v>0</v>
      </c>
      <c r="K155" s="186">
        <f>(SUM('1.  LRAMVA Summary'!E$22:E$36)*(MONTH($E155)-1)/12)*$H155</f>
        <v>0</v>
      </c>
      <c r="L155" s="186">
        <f>(SUM('1.  LRAMVA Summary'!F$22:F$36)*(MONTH($E155)-1)/12)*$H155</f>
        <v>0</v>
      </c>
      <c r="M155" s="186">
        <f>(SUM('1.  LRAMVA Summary'!G$22:G$36)*(MONTH($E155)-1)/12)*$H155</f>
        <v>0</v>
      </c>
      <c r="N155" s="186">
        <f>(SUM('1.  LRAMVA Summary'!H$22:H$36)*(MONTH($E155)-1)/12)*$H155</f>
        <v>0</v>
      </c>
      <c r="O155" s="186">
        <f>(SUM('1.  LRAMVA Summary'!I$22:I$36)*(MONTH($E155)-1)/12)*$H155</f>
        <v>0</v>
      </c>
      <c r="P155" s="186"/>
      <c r="Q155" s="187">
        <f t="shared" si="89"/>
        <v>0</v>
      </c>
    </row>
    <row r="156" spans="5:17" hidden="1">
      <c r="E156" s="183">
        <v>43983</v>
      </c>
      <c r="F156" s="183" t="s">
        <v>384</v>
      </c>
      <c r="G156" s="184" t="s">
        <v>90</v>
      </c>
      <c r="H156" s="490">
        <f t="shared" si="90"/>
        <v>0</v>
      </c>
      <c r="I156" s="186">
        <f>(SUM('1.  LRAMVA Summary'!C$22:C$36)*(MONTH($E156)-1)/12)*$H156</f>
        <v>0</v>
      </c>
      <c r="J156" s="186">
        <f>(SUM('1.  LRAMVA Summary'!D$22:D$36)*(MONTH($E156)-1)/12)*$H156</f>
        <v>0</v>
      </c>
      <c r="K156" s="186">
        <f>(SUM('1.  LRAMVA Summary'!E$22:E$36)*(MONTH($E156)-1)/12)*$H156</f>
        <v>0</v>
      </c>
      <c r="L156" s="186">
        <f>(SUM('1.  LRAMVA Summary'!F$22:F$36)*(MONTH($E156)-1)/12)*$H156</f>
        <v>0</v>
      </c>
      <c r="M156" s="186">
        <f>(SUM('1.  LRAMVA Summary'!G$22:G$36)*(MONTH($E156)-1)/12)*$H156</f>
        <v>0</v>
      </c>
      <c r="N156" s="186">
        <f>(SUM('1.  LRAMVA Summary'!H$22:H$36)*(MONTH($E156)-1)/12)*$H156</f>
        <v>0</v>
      </c>
      <c r="O156" s="186">
        <f>(SUM('1.  LRAMVA Summary'!I$22:I$36)*(MONTH($E156)-1)/12)*$H156</f>
        <v>0</v>
      </c>
      <c r="P156" s="186"/>
      <c r="Q156" s="187">
        <f t="shared" si="89"/>
        <v>0</v>
      </c>
    </row>
    <row r="157" spans="5:17" hidden="1">
      <c r="E157" s="183">
        <v>44013</v>
      </c>
      <c r="F157" s="183" t="s">
        <v>384</v>
      </c>
      <c r="G157" s="184" t="s">
        <v>92</v>
      </c>
      <c r="H157" s="490">
        <f>$C$54/12</f>
        <v>0</v>
      </c>
      <c r="I157" s="186">
        <f>(SUM('1.  LRAMVA Summary'!C$22:C$36)*(MONTH($E157)-1)/12)*$H157</f>
        <v>0</v>
      </c>
      <c r="J157" s="186">
        <f>(SUM('1.  LRAMVA Summary'!D$22:D$36)*(MONTH($E157)-1)/12)*$H157</f>
        <v>0</v>
      </c>
      <c r="K157" s="186">
        <f>(SUM('1.  LRAMVA Summary'!E$22:E$36)*(MONTH($E157)-1)/12)*$H157</f>
        <v>0</v>
      </c>
      <c r="L157" s="186">
        <f>(SUM('1.  LRAMVA Summary'!F$22:F$36)*(MONTH($E157)-1)/12)*$H157</f>
        <v>0</v>
      </c>
      <c r="M157" s="186">
        <f>(SUM('1.  LRAMVA Summary'!G$22:G$36)*(MONTH($E157)-1)/12)*$H157</f>
        <v>0</v>
      </c>
      <c r="N157" s="186">
        <f>(SUM('1.  LRAMVA Summary'!H$22:H$36)*(MONTH($E157)-1)/12)*$H157</f>
        <v>0</v>
      </c>
      <c r="O157" s="186">
        <f>(SUM('1.  LRAMVA Summary'!I$22:I$36)*(MONTH($E157)-1)/12)*$H157</f>
        <v>0</v>
      </c>
      <c r="P157" s="186"/>
      <c r="Q157" s="187">
        <f t="shared" si="89"/>
        <v>0</v>
      </c>
    </row>
    <row r="158" spans="5:17" hidden="1">
      <c r="E158" s="183">
        <v>44044</v>
      </c>
      <c r="F158" s="183" t="s">
        <v>384</v>
      </c>
      <c r="G158" s="184" t="s">
        <v>92</v>
      </c>
      <c r="H158" s="490">
        <f t="shared" ref="H158:H159" si="91">$C$54/12</f>
        <v>0</v>
      </c>
      <c r="I158" s="186">
        <f>(SUM('1.  LRAMVA Summary'!C$22:C$36)*(MONTH($E158)-1)/12)*$H158</f>
        <v>0</v>
      </c>
      <c r="J158" s="186">
        <f>(SUM('1.  LRAMVA Summary'!D$22:D$36)*(MONTH($E158)-1)/12)*$H158</f>
        <v>0</v>
      </c>
      <c r="K158" s="186">
        <f>(SUM('1.  LRAMVA Summary'!E$22:E$36)*(MONTH($E158)-1)/12)*$H158</f>
        <v>0</v>
      </c>
      <c r="L158" s="186">
        <f>(SUM('1.  LRAMVA Summary'!F$22:F$36)*(MONTH($E158)-1)/12)*$H158</f>
        <v>0</v>
      </c>
      <c r="M158" s="186">
        <f>(SUM('1.  LRAMVA Summary'!G$22:G$36)*(MONTH($E158)-1)/12)*$H158</f>
        <v>0</v>
      </c>
      <c r="N158" s="186">
        <f>(SUM('1.  LRAMVA Summary'!H$22:H$36)*(MONTH($E158)-1)/12)*$H158</f>
        <v>0</v>
      </c>
      <c r="O158" s="186">
        <f>(SUM('1.  LRAMVA Summary'!I$22:I$36)*(MONTH($E158)-1)/12)*$H158</f>
        <v>0</v>
      </c>
      <c r="P158" s="186"/>
      <c r="Q158" s="187">
        <f t="shared" si="89"/>
        <v>0</v>
      </c>
    </row>
    <row r="159" spans="5:17" hidden="1">
      <c r="E159" s="183">
        <v>44075</v>
      </c>
      <c r="F159" s="183" t="s">
        <v>384</v>
      </c>
      <c r="G159" s="184" t="s">
        <v>92</v>
      </c>
      <c r="H159" s="490">
        <f t="shared" si="91"/>
        <v>0</v>
      </c>
      <c r="I159" s="186">
        <f>(SUM('1.  LRAMVA Summary'!C$22:C$36)*(MONTH($E159)-1)/12)*$H159</f>
        <v>0</v>
      </c>
      <c r="J159" s="186">
        <f>(SUM('1.  LRAMVA Summary'!D$22:D$36)*(MONTH($E159)-1)/12)*$H159</f>
        <v>0</v>
      </c>
      <c r="K159" s="186">
        <f>(SUM('1.  LRAMVA Summary'!E$22:E$36)*(MONTH($E159)-1)/12)*$H159</f>
        <v>0</v>
      </c>
      <c r="L159" s="186">
        <f>(SUM('1.  LRAMVA Summary'!F$22:F$36)*(MONTH($E159)-1)/12)*$H159</f>
        <v>0</v>
      </c>
      <c r="M159" s="186">
        <f>(SUM('1.  LRAMVA Summary'!G$22:G$36)*(MONTH($E159)-1)/12)*$H159</f>
        <v>0</v>
      </c>
      <c r="N159" s="186">
        <f>(SUM('1.  LRAMVA Summary'!H$22:H$36)*(MONTH($E159)-1)/12)*$H159</f>
        <v>0</v>
      </c>
      <c r="O159" s="186">
        <f>(SUM('1.  LRAMVA Summary'!I$22:I$36)*(MONTH($E159)-1)/12)*$H159</f>
        <v>0</v>
      </c>
      <c r="P159" s="186"/>
      <c r="Q159" s="187">
        <f t="shared" si="89"/>
        <v>0</v>
      </c>
    </row>
    <row r="160" spans="5:17" hidden="1">
      <c r="E160" s="183">
        <v>44105</v>
      </c>
      <c r="F160" s="183" t="s">
        <v>384</v>
      </c>
      <c r="G160" s="184" t="s">
        <v>93</v>
      </c>
      <c r="H160" s="490">
        <f>$C$55/12</f>
        <v>0</v>
      </c>
      <c r="I160" s="186">
        <f>(SUM('1.  LRAMVA Summary'!C$22:C$36)*(MONTH($E160)-1)/12)*$H160</f>
        <v>0</v>
      </c>
      <c r="J160" s="186">
        <f>(SUM('1.  LRAMVA Summary'!D$22:D$36)*(MONTH($E160)-1)/12)*$H160</f>
        <v>0</v>
      </c>
      <c r="K160" s="186">
        <f>(SUM('1.  LRAMVA Summary'!E$22:E$36)*(MONTH($E160)-1)/12)*$H160</f>
        <v>0</v>
      </c>
      <c r="L160" s="186">
        <f>(SUM('1.  LRAMVA Summary'!F$22:F$36)*(MONTH($E160)-1)/12)*$H160</f>
        <v>0</v>
      </c>
      <c r="M160" s="186">
        <f>(SUM('1.  LRAMVA Summary'!G$22:G$36)*(MONTH($E160)-1)/12)*$H160</f>
        <v>0</v>
      </c>
      <c r="N160" s="186">
        <f>(SUM('1.  LRAMVA Summary'!H$22:H$36)*(MONTH($E160)-1)/12)*$H160</f>
        <v>0</v>
      </c>
      <c r="O160" s="186">
        <f>(SUM('1.  LRAMVA Summary'!I$22:I$36)*(MONTH($E160)-1)/12)*$H160</f>
        <v>0</v>
      </c>
      <c r="P160" s="186"/>
      <c r="Q160" s="187">
        <f t="shared" si="89"/>
        <v>0</v>
      </c>
    </row>
    <row r="161" spans="5:17" hidden="1">
      <c r="E161" s="183">
        <v>44136</v>
      </c>
      <c r="F161" s="183" t="s">
        <v>384</v>
      </c>
      <c r="G161" s="184" t="s">
        <v>93</v>
      </c>
      <c r="H161" s="490">
        <f t="shared" ref="H161:H162" si="92">$C$55/12</f>
        <v>0</v>
      </c>
      <c r="I161" s="186">
        <f>(SUM('1.  LRAMVA Summary'!C$22:C$36)*(MONTH($E161)-1)/12)*$H161</f>
        <v>0</v>
      </c>
      <c r="J161" s="186">
        <f>(SUM('1.  LRAMVA Summary'!D$22:D$36)*(MONTH($E161)-1)/12)*$H161</f>
        <v>0</v>
      </c>
      <c r="K161" s="186">
        <f>(SUM('1.  LRAMVA Summary'!E$22:E$36)*(MONTH($E161)-1)/12)*$H161</f>
        <v>0</v>
      </c>
      <c r="L161" s="186">
        <f>(SUM('1.  LRAMVA Summary'!F$22:F$36)*(MONTH($E161)-1)/12)*$H161</f>
        <v>0</v>
      </c>
      <c r="M161" s="186">
        <f>(SUM('1.  LRAMVA Summary'!G$22:G$36)*(MONTH($E161)-1)/12)*$H161</f>
        <v>0</v>
      </c>
      <c r="N161" s="186">
        <f>(SUM('1.  LRAMVA Summary'!H$22:H$36)*(MONTH($E161)-1)/12)*$H161</f>
        <v>0</v>
      </c>
      <c r="O161" s="186">
        <f>(SUM('1.  LRAMVA Summary'!I$22:I$36)*(MONTH($E161)-1)/12)*$H161</f>
        <v>0</v>
      </c>
      <c r="P161" s="186"/>
      <c r="Q161" s="187">
        <f t="shared" si="89"/>
        <v>0</v>
      </c>
    </row>
    <row r="162" spans="5:17" hidden="1">
      <c r="E162" s="183">
        <v>44166</v>
      </c>
      <c r="F162" s="183" t="s">
        <v>384</v>
      </c>
      <c r="G162" s="184" t="s">
        <v>93</v>
      </c>
      <c r="H162" s="490">
        <f t="shared" si="92"/>
        <v>0</v>
      </c>
      <c r="I162" s="186">
        <f>(SUM('1.  LRAMVA Summary'!C$22:C$36)*(MONTH($E162)-1)/12)*$H162</f>
        <v>0</v>
      </c>
      <c r="J162" s="186">
        <f>(SUM('1.  LRAMVA Summary'!D$22:D$36)*(MONTH($E162)-1)/12)*$H162</f>
        <v>0</v>
      </c>
      <c r="K162" s="186">
        <f>(SUM('1.  LRAMVA Summary'!E$22:E$36)*(MONTH($E162)-1)/12)*$H162</f>
        <v>0</v>
      </c>
      <c r="L162" s="186">
        <f>(SUM('1.  LRAMVA Summary'!F$22:F$36)*(MONTH($E162)-1)/12)*$H162</f>
        <v>0</v>
      </c>
      <c r="M162" s="186">
        <f>(SUM('1.  LRAMVA Summary'!G$22:G$36)*(MONTH($E162)-1)/12)*$H162</f>
        <v>0</v>
      </c>
      <c r="N162" s="186">
        <f>(SUM('1.  LRAMVA Summary'!H$22:H$36)*(MONTH($E162)-1)/12)*$H162</f>
        <v>0</v>
      </c>
      <c r="O162" s="186">
        <f>(SUM('1.  LRAMVA Summary'!I$22:I$36)*(MONTH($E162)-1)/12)*$H162</f>
        <v>0</v>
      </c>
      <c r="P162" s="186"/>
      <c r="Q162" s="187">
        <f t="shared" si="89"/>
        <v>0</v>
      </c>
    </row>
    <row r="163" spans="5:17" ht="15.75" hidden="1" thickBot="1">
      <c r="E163" s="197" t="s">
        <v>391</v>
      </c>
      <c r="F163" s="197"/>
      <c r="G163" s="198"/>
      <c r="H163" s="199"/>
      <c r="I163" s="200">
        <f>SUM(I150:I162)</f>
        <v>119.87358627826325</v>
      </c>
      <c r="J163" s="200">
        <f>SUM(J150:J162)</f>
        <v>-42.296732095365847</v>
      </c>
      <c r="K163" s="200">
        <f t="shared" ref="K163:P163" si="93">SUM(K150:K162)</f>
        <v>72.167107357670787</v>
      </c>
      <c r="L163" s="200">
        <f t="shared" si="93"/>
        <v>0</v>
      </c>
      <c r="M163" s="200">
        <f t="shared" si="93"/>
        <v>0</v>
      </c>
      <c r="N163" s="200">
        <f t="shared" si="93"/>
        <v>0</v>
      </c>
      <c r="O163" s="200">
        <f t="shared" si="93"/>
        <v>0</v>
      </c>
      <c r="P163" s="200">
        <f t="shared" si="93"/>
        <v>0</v>
      </c>
      <c r="Q163" s="200">
        <f>SUM(Q150:Q162)</f>
        <v>149.74396154056825</v>
      </c>
    </row>
    <row r="164" spans="5:17" ht="15.75" hidden="1" thickTop="1">
      <c r="E164" s="230" t="s">
        <v>91</v>
      </c>
      <c r="F164" s="230"/>
      <c r="G164" s="231"/>
      <c r="H164" s="232"/>
      <c r="I164" s="233"/>
      <c r="J164" s="233"/>
      <c r="K164" s="233"/>
      <c r="L164" s="233"/>
      <c r="M164" s="233"/>
      <c r="N164" s="233"/>
      <c r="O164" s="233"/>
      <c r="P164" s="233"/>
      <c r="Q164" s="234"/>
    </row>
  </sheetData>
  <mergeCells count="3">
    <mergeCell ref="B3:Q3"/>
    <mergeCell ref="D7:Q7"/>
    <mergeCell ref="B13:C13"/>
  </mergeCells>
  <hyperlinks>
    <hyperlink ref="B57" r:id="rId1"/>
  </hyperlinks>
  <pageMargins left="0.7" right="0.7" top="0.75" bottom="0.75" header="0.3" footer="0.3"/>
  <pageSetup scale="51"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90" zoomScaleNormal="90" workbookViewId="0">
      <selection activeCell="C30" sqref="C30"/>
    </sheetView>
  </sheetViews>
  <sheetFormatPr defaultRowHeight="15"/>
  <cols>
    <col min="1" max="1" width="9.140625" style="25"/>
    <col min="2" max="2" width="20.42578125" style="23" customWidth="1"/>
    <col min="3" max="3" width="17" style="25" customWidth="1"/>
    <col min="4" max="4" width="13.42578125" style="25" customWidth="1"/>
    <col min="5" max="5" width="16.85546875" style="25" customWidth="1"/>
    <col min="6" max="7" width="9.140625" style="25"/>
    <col min="8" max="8" width="16.85546875" style="24" customWidth="1"/>
    <col min="9" max="16384" width="9.140625" style="25"/>
  </cols>
  <sheetData>
    <row r="1" spans="2:11" ht="146.25" customHeight="1"/>
    <row r="3" spans="2:11">
      <c r="B3" s="588" t="s">
        <v>501</v>
      </c>
      <c r="C3" s="589"/>
      <c r="D3" s="589"/>
      <c r="E3" s="589"/>
      <c r="F3" s="589"/>
      <c r="G3" s="589"/>
      <c r="H3" s="589"/>
      <c r="I3" s="589"/>
      <c r="J3" s="589"/>
      <c r="K3" s="590"/>
    </row>
    <row r="4" spans="2:11" ht="15" customHeight="1">
      <c r="B4" s="591"/>
      <c r="C4" s="592"/>
      <c r="D4" s="592"/>
      <c r="E4" s="592"/>
      <c r="F4" s="592"/>
      <c r="G4" s="592"/>
      <c r="H4" s="592"/>
      <c r="I4" s="592"/>
      <c r="J4" s="592"/>
      <c r="K4" s="593"/>
    </row>
    <row r="5" spans="2:11" ht="15" customHeight="1">
      <c r="B5" s="591"/>
      <c r="C5" s="592"/>
      <c r="D5" s="592"/>
      <c r="E5" s="592"/>
      <c r="F5" s="592"/>
      <c r="G5" s="592"/>
      <c r="H5" s="592"/>
      <c r="I5" s="592"/>
      <c r="J5" s="592"/>
      <c r="K5" s="593"/>
    </row>
    <row r="6" spans="2:11">
      <c r="B6" s="591"/>
      <c r="C6" s="592"/>
      <c r="D6" s="592"/>
      <c r="E6" s="592"/>
      <c r="F6" s="592"/>
      <c r="G6" s="592"/>
      <c r="H6" s="592"/>
      <c r="I6" s="592"/>
      <c r="J6" s="592"/>
      <c r="K6" s="593"/>
    </row>
    <row r="7" spans="2:11">
      <c r="B7" s="594"/>
      <c r="C7" s="595"/>
      <c r="D7" s="595"/>
      <c r="E7" s="595"/>
      <c r="F7" s="595"/>
      <c r="G7" s="595"/>
      <c r="H7" s="595"/>
      <c r="I7" s="595"/>
      <c r="J7" s="595"/>
      <c r="K7" s="596"/>
    </row>
    <row r="9" spans="2:11" s="484" customFormat="1" ht="18.75">
      <c r="B9" s="486"/>
      <c r="C9" s="485" t="s">
        <v>451</v>
      </c>
      <c r="H9" s="487"/>
      <c r="I9" s="485" t="s">
        <v>452</v>
      </c>
    </row>
    <row r="11" spans="2:11">
      <c r="B11" s="78" t="s">
        <v>461</v>
      </c>
      <c r="C11" s="501" t="s">
        <v>468</v>
      </c>
      <c r="D11" s="502"/>
      <c r="E11" s="503"/>
      <c r="F11" s="504" t="s">
        <v>460</v>
      </c>
      <c r="G11" s="61"/>
      <c r="H11" s="597" t="s">
        <v>454</v>
      </c>
      <c r="I11" s="501" t="s">
        <v>453</v>
      </c>
      <c r="J11" s="502"/>
      <c r="K11" s="503"/>
    </row>
    <row r="12" spans="2:11">
      <c r="B12" s="78" t="s">
        <v>502</v>
      </c>
      <c r="C12" s="451" t="s">
        <v>469</v>
      </c>
      <c r="D12" s="155"/>
      <c r="E12" s="372"/>
      <c r="F12" s="504" t="s">
        <v>460</v>
      </c>
      <c r="G12" s="61"/>
      <c r="H12" s="597"/>
      <c r="I12" s="451" t="s">
        <v>455</v>
      </c>
      <c r="J12" s="155"/>
      <c r="K12" s="372"/>
    </row>
    <row r="13" spans="2:11">
      <c r="B13" s="78" t="s">
        <v>462</v>
      </c>
      <c r="C13" s="452" t="s">
        <v>456</v>
      </c>
      <c r="D13" s="344"/>
      <c r="E13" s="425"/>
      <c r="F13" s="504" t="s">
        <v>460</v>
      </c>
      <c r="G13" s="61"/>
      <c r="H13" s="597"/>
      <c r="I13" s="452" t="s">
        <v>457</v>
      </c>
      <c r="J13" s="344"/>
      <c r="K13" s="425"/>
    </row>
    <row r="14" spans="2:11">
      <c r="B14" s="78"/>
      <c r="C14" s="61"/>
      <c r="D14" s="61"/>
      <c r="E14" s="61"/>
      <c r="F14" s="61"/>
      <c r="G14" s="61"/>
      <c r="H14" s="499"/>
      <c r="I14" s="61"/>
      <c r="J14" s="61"/>
      <c r="K14" s="61"/>
    </row>
    <row r="15" spans="2:11" ht="15" customHeight="1">
      <c r="B15" s="598" t="s">
        <v>502</v>
      </c>
      <c r="C15" s="501"/>
      <c r="D15" s="502"/>
      <c r="E15" s="503"/>
      <c r="F15" s="61"/>
      <c r="G15" s="61"/>
      <c r="H15" s="597" t="s">
        <v>504</v>
      </c>
      <c r="I15" s="599" t="s">
        <v>463</v>
      </c>
      <c r="J15" s="600"/>
      <c r="K15" s="601"/>
    </row>
    <row r="16" spans="2:11">
      <c r="B16" s="598"/>
      <c r="C16" s="451" t="s">
        <v>470</v>
      </c>
      <c r="D16" s="155"/>
      <c r="E16" s="372"/>
      <c r="F16" s="61"/>
      <c r="G16" s="61"/>
      <c r="H16" s="597"/>
      <c r="I16" s="602"/>
      <c r="J16" s="603"/>
      <c r="K16" s="604"/>
    </row>
    <row r="17" spans="2:11">
      <c r="B17" s="598"/>
      <c r="C17" s="451" t="s">
        <v>458</v>
      </c>
      <c r="D17" s="155"/>
      <c r="E17" s="372"/>
      <c r="F17" s="61"/>
      <c r="G17" s="61"/>
      <c r="H17" s="597"/>
      <c r="I17" s="602"/>
      <c r="J17" s="603"/>
      <c r="K17" s="604"/>
    </row>
    <row r="18" spans="2:11">
      <c r="B18" s="598"/>
      <c r="C18" s="451" t="s">
        <v>471</v>
      </c>
      <c r="D18" s="155"/>
      <c r="E18" s="372"/>
      <c r="F18" s="61"/>
      <c r="G18" s="61"/>
      <c r="H18" s="597"/>
      <c r="I18" s="602"/>
      <c r="J18" s="603"/>
      <c r="K18" s="604"/>
    </row>
    <row r="19" spans="2:11">
      <c r="B19" s="598"/>
      <c r="C19" s="451" t="s">
        <v>458</v>
      </c>
      <c r="D19" s="155"/>
      <c r="E19" s="372"/>
      <c r="F19" s="61"/>
      <c r="G19" s="61"/>
      <c r="H19" s="597"/>
      <c r="I19" s="602"/>
      <c r="J19" s="603"/>
      <c r="K19" s="604"/>
    </row>
    <row r="20" spans="2:11">
      <c r="B20" s="598"/>
      <c r="C20" s="451" t="s">
        <v>459</v>
      </c>
      <c r="D20" s="155"/>
      <c r="E20" s="372"/>
      <c r="F20" s="61"/>
      <c r="G20" s="61"/>
      <c r="H20" s="597"/>
      <c r="I20" s="602"/>
      <c r="J20" s="603"/>
      <c r="K20" s="604"/>
    </row>
    <row r="21" spans="2:11">
      <c r="B21" s="78"/>
      <c r="C21" s="452"/>
      <c r="D21" s="344"/>
      <c r="E21" s="425"/>
      <c r="F21" s="61"/>
      <c r="G21" s="61"/>
      <c r="H21" s="597"/>
      <c r="I21" s="602"/>
      <c r="J21" s="603"/>
      <c r="K21" s="604"/>
    </row>
    <row r="22" spans="2:11">
      <c r="B22" s="78"/>
      <c r="C22" s="61"/>
      <c r="D22" s="61"/>
      <c r="E22" s="61"/>
      <c r="F22" s="61"/>
      <c r="G22" s="61"/>
      <c r="H22" s="597"/>
      <c r="I22" s="602"/>
      <c r="J22" s="603"/>
      <c r="K22" s="604"/>
    </row>
    <row r="23" spans="2:11">
      <c r="B23" s="78" t="s">
        <v>481</v>
      </c>
      <c r="C23" s="501" t="s">
        <v>464</v>
      </c>
      <c r="D23" s="502"/>
      <c r="E23" s="503"/>
      <c r="F23" s="61"/>
      <c r="G23" s="61"/>
      <c r="H23" s="597"/>
      <c r="I23" s="602"/>
      <c r="J23" s="603"/>
      <c r="K23" s="604"/>
    </row>
    <row r="24" spans="2:11">
      <c r="B24" s="78"/>
      <c r="C24" s="451" t="s">
        <v>458</v>
      </c>
      <c r="D24" s="155"/>
      <c r="E24" s="372"/>
      <c r="F24" s="61"/>
      <c r="G24" s="61"/>
      <c r="H24" s="597"/>
      <c r="I24" s="602"/>
      <c r="J24" s="603"/>
      <c r="K24" s="604"/>
    </row>
    <row r="25" spans="2:11">
      <c r="B25" s="78" t="s">
        <v>502</v>
      </c>
      <c r="C25" s="451" t="s">
        <v>465</v>
      </c>
      <c r="D25" s="155"/>
      <c r="E25" s="372"/>
      <c r="F25" s="61"/>
      <c r="G25" s="61"/>
      <c r="H25" s="597"/>
      <c r="I25" s="602"/>
      <c r="J25" s="603"/>
      <c r="K25" s="604"/>
    </row>
    <row r="26" spans="2:11">
      <c r="B26" s="78"/>
      <c r="C26" s="452"/>
      <c r="D26" s="344"/>
      <c r="E26" s="425"/>
      <c r="F26" s="61"/>
      <c r="G26" s="61"/>
      <c r="H26" s="597"/>
      <c r="I26" s="602"/>
      <c r="J26" s="603"/>
      <c r="K26" s="604"/>
    </row>
    <row r="27" spans="2:11">
      <c r="B27" s="78"/>
      <c r="C27" s="61"/>
      <c r="D27" s="61"/>
      <c r="E27" s="61"/>
      <c r="F27" s="61"/>
      <c r="G27" s="61"/>
      <c r="H27" s="597"/>
      <c r="I27" s="605"/>
      <c r="J27" s="606"/>
      <c r="K27" s="607"/>
    </row>
  </sheetData>
  <mergeCells count="5">
    <mergeCell ref="B3:K7"/>
    <mergeCell ref="H11:H13"/>
    <mergeCell ref="B15:B20"/>
    <mergeCell ref="I15:K27"/>
    <mergeCell ref="H15:H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abSelected="1" zoomScale="90" zoomScaleNormal="90" workbookViewId="0">
      <pane ySplit="3" topLeftCell="A4" activePane="bottomLeft" state="frozen"/>
      <selection pane="bottomLeft" activeCell="N24" sqref="N24"/>
    </sheetView>
  </sheetViews>
  <sheetFormatPr defaultRowHeight="15.75" outlineLevelRow="1"/>
  <cols>
    <col min="1" max="1" width="7" style="22" customWidth="1"/>
    <col min="2" max="2" width="27.28515625" style="22" customWidth="1"/>
    <col min="3" max="3" width="29" style="22" customWidth="1"/>
    <col min="4" max="4" width="19.85546875" style="42" customWidth="1"/>
    <col min="5" max="5" width="23" style="22" customWidth="1"/>
    <col min="6" max="6" width="31.140625" style="22" customWidth="1"/>
    <col min="7" max="7" width="22.85546875" style="22" customWidth="1"/>
    <col min="8" max="8" width="20.85546875" style="22" customWidth="1"/>
    <col min="9" max="9" width="16.42578125" style="22" customWidth="1"/>
    <col min="10" max="10" width="14.42578125" style="22" customWidth="1"/>
    <col min="11" max="11" width="15.5703125" style="22" customWidth="1"/>
    <col min="12" max="12" width="12.42578125" style="22" customWidth="1"/>
    <col min="13" max="13" width="13" style="17" customWidth="1"/>
    <col min="14" max="14" width="16.7109375" style="580" customWidth="1"/>
    <col min="15" max="15" width="3.140625" style="22" customWidth="1"/>
    <col min="16" max="16" width="15.28515625" style="22" customWidth="1"/>
    <col min="17" max="16384" width="9.140625" style="22"/>
  </cols>
  <sheetData>
    <row r="1" spans="2:15" ht="144" customHeight="1"/>
    <row r="3" spans="2:15" ht="30.75" customHeight="1">
      <c r="B3" s="608" t="s">
        <v>340</v>
      </c>
      <c r="C3" s="608"/>
      <c r="D3" s="608"/>
      <c r="E3" s="608"/>
      <c r="F3" s="608"/>
      <c r="G3" s="608"/>
      <c r="H3" s="608"/>
      <c r="I3" s="608"/>
      <c r="J3" s="608"/>
      <c r="K3" s="608"/>
    </row>
    <row r="4" spans="2:15" ht="13.5" customHeight="1">
      <c r="B4" s="237"/>
      <c r="C4" s="237"/>
      <c r="D4" s="237"/>
      <c r="E4" s="237"/>
      <c r="F4" s="237"/>
      <c r="G4" s="237"/>
      <c r="H4" s="237"/>
      <c r="I4" s="237"/>
      <c r="J4" s="237"/>
      <c r="K4" s="237"/>
    </row>
    <row r="5" spans="2:15" ht="18" customHeight="1" outlineLevel="1">
      <c r="B5" s="610" t="s">
        <v>495</v>
      </c>
      <c r="C5" s="610"/>
      <c r="D5" s="610"/>
      <c r="E5" s="610"/>
      <c r="F5" s="610"/>
      <c r="G5" s="610"/>
      <c r="H5" s="610"/>
      <c r="I5" s="610"/>
      <c r="J5" s="610"/>
      <c r="K5" s="610"/>
    </row>
    <row r="6" spans="2:15" ht="12.75" customHeight="1" outlineLevel="1">
      <c r="B6" s="237"/>
      <c r="C6" s="237"/>
      <c r="D6" s="237"/>
      <c r="E6" s="237"/>
      <c r="F6" s="237"/>
      <c r="G6" s="237"/>
      <c r="H6" s="237"/>
      <c r="I6" s="237"/>
      <c r="J6" s="237"/>
      <c r="K6" s="237"/>
    </row>
    <row r="7" spans="2:15" ht="12" customHeight="1" outlineLevel="1" thickBot="1">
      <c r="B7" s="237"/>
      <c r="C7" s="237"/>
      <c r="D7" s="237"/>
      <c r="E7" s="237"/>
      <c r="F7" s="237"/>
      <c r="G7" s="237"/>
      <c r="H7" s="237"/>
      <c r="I7" s="237"/>
      <c r="J7" s="237"/>
      <c r="K7" s="237"/>
    </row>
    <row r="8" spans="2:15" outlineLevel="1" thickBot="1">
      <c r="C8" s="387" t="s">
        <v>214</v>
      </c>
      <c r="D8" s="203" t="s">
        <v>507</v>
      </c>
      <c r="J8" s="4"/>
      <c r="K8" s="4"/>
    </row>
    <row r="9" spans="2:15" ht="15.75" customHeight="1" outlineLevel="1" thickBot="1">
      <c r="C9" s="489" t="s">
        <v>211</v>
      </c>
      <c r="D9" s="203">
        <v>4</v>
      </c>
      <c r="F9" s="611" t="s">
        <v>406</v>
      </c>
      <c r="G9" s="612"/>
      <c r="H9" s="438">
        <v>18455.91</v>
      </c>
      <c r="I9" s="22" t="s">
        <v>521</v>
      </c>
      <c r="M9" s="22"/>
      <c r="O9" s="17"/>
    </row>
    <row r="10" spans="2:15" outlineLevel="1" thickBot="1">
      <c r="C10" s="387" t="s">
        <v>212</v>
      </c>
      <c r="D10" s="203"/>
      <c r="F10" s="386" t="s">
        <v>449</v>
      </c>
      <c r="G10" s="386"/>
      <c r="H10" s="438" t="s">
        <v>508</v>
      </c>
      <c r="M10" s="22"/>
      <c r="O10" s="17"/>
    </row>
    <row r="11" spans="2:15" ht="15" customHeight="1" outlineLevel="1" thickBot="1">
      <c r="C11" s="489" t="s">
        <v>213</v>
      </c>
      <c r="D11" s="203"/>
      <c r="F11" s="611" t="s">
        <v>405</v>
      </c>
      <c r="G11" s="612"/>
      <c r="H11" s="438" t="s">
        <v>509</v>
      </c>
      <c r="M11" s="22"/>
      <c r="O11" s="17"/>
    </row>
    <row r="12" spans="2:15" outlineLevel="1" thickBot="1">
      <c r="C12" s="387" t="s">
        <v>215</v>
      </c>
      <c r="D12" s="203"/>
      <c r="F12" s="81"/>
      <c r="G12" s="81"/>
      <c r="K12" s="4"/>
      <c r="L12" s="4"/>
      <c r="M12" s="22"/>
      <c r="O12" s="17"/>
    </row>
    <row r="13" spans="2:15" outlineLevel="1" thickBot="1">
      <c r="C13" s="17"/>
      <c r="D13" s="22"/>
      <c r="F13" s="388"/>
      <c r="G13" s="388"/>
      <c r="H13" s="76"/>
      <c r="K13" s="4"/>
      <c r="L13" s="4"/>
      <c r="M13" s="22"/>
      <c r="O13" s="17"/>
    </row>
    <row r="14" spans="2:15" ht="29.25" outlineLevel="1" thickBot="1">
      <c r="C14" s="609" t="s">
        <v>341</v>
      </c>
      <c r="D14" s="204" t="s">
        <v>368</v>
      </c>
      <c r="F14" s="392" t="s">
        <v>418</v>
      </c>
      <c r="G14" s="392"/>
      <c r="H14" s="310">
        <f>K38</f>
        <v>23339.389954348488</v>
      </c>
      <c r="M14" s="22"/>
      <c r="O14" s="17"/>
    </row>
    <row r="15" spans="2:15" outlineLevel="1" thickBot="1">
      <c r="C15" s="609"/>
      <c r="D15" s="80" t="s">
        <v>342</v>
      </c>
      <c r="F15" s="613" t="s">
        <v>473</v>
      </c>
      <c r="G15" s="614"/>
      <c r="H15" s="203">
        <v>1</v>
      </c>
      <c r="M15" s="22"/>
      <c r="O15" s="17"/>
    </row>
    <row r="16" spans="2:15" ht="15" outlineLevel="1">
      <c r="D16" s="22"/>
      <c r="F16" s="17"/>
      <c r="H16" s="492"/>
      <c r="I16" s="492"/>
    </row>
    <row r="17" spans="1:15" ht="15" outlineLevel="1">
      <c r="A17" s="66"/>
      <c r="B17" s="67"/>
      <c r="C17" s="72"/>
      <c r="D17" s="22"/>
    </row>
    <row r="18" spans="1:15" ht="15" outlineLevel="1">
      <c r="A18" s="63"/>
      <c r="B18" s="62"/>
      <c r="D18" s="22"/>
    </row>
    <row r="19" spans="1:15" s="63" customFormat="1" ht="21">
      <c r="B19" s="108" t="s">
        <v>350</v>
      </c>
      <c r="C19" s="115"/>
      <c r="D19" s="115"/>
      <c r="E19" s="115"/>
      <c r="F19" s="115"/>
      <c r="G19" s="115"/>
      <c r="H19" s="115"/>
      <c r="I19" s="115"/>
      <c r="J19" s="115"/>
      <c r="K19" s="115"/>
      <c r="M19" s="116"/>
      <c r="N19" s="581"/>
      <c r="O19" s="117"/>
    </row>
    <row r="20" spans="1:15" ht="12" customHeight="1">
      <c r="B20" s="71"/>
      <c r="C20" s="71"/>
      <c r="D20" s="71"/>
      <c r="E20" s="71"/>
      <c r="F20" s="71"/>
      <c r="G20" s="71"/>
      <c r="H20" s="71"/>
      <c r="I20" s="71"/>
      <c r="J20" s="71"/>
      <c r="K20" s="71"/>
      <c r="N20" s="581"/>
      <c r="O20" s="28"/>
    </row>
    <row r="21" spans="1:15" ht="36" customHeight="1">
      <c r="B21" s="89" t="s">
        <v>49</v>
      </c>
      <c r="C21" s="90" t="s">
        <v>38</v>
      </c>
      <c r="D21" s="90" t="s">
        <v>40</v>
      </c>
      <c r="E21" s="90" t="s">
        <v>109</v>
      </c>
      <c r="F21" s="90" t="s">
        <v>110</v>
      </c>
      <c r="G21" s="90" t="s">
        <v>41</v>
      </c>
      <c r="H21" s="90" t="s">
        <v>42</v>
      </c>
      <c r="I21" s="90" t="s">
        <v>43</v>
      </c>
      <c r="J21" s="90" t="s">
        <v>106</v>
      </c>
      <c r="K21" s="91" t="s">
        <v>35</v>
      </c>
      <c r="N21" s="581"/>
    </row>
    <row r="22" spans="1:15" ht="15">
      <c r="B22" s="92" t="s">
        <v>50</v>
      </c>
      <c r="C22" s="82">
        <f>-'2.  CDM Allocation'!C133</f>
        <v>0</v>
      </c>
      <c r="D22" s="82">
        <f>-'2.  CDM Allocation'!D133</f>
        <v>0</v>
      </c>
      <c r="E22" s="82">
        <f>-'2.  CDM Allocation'!E133</f>
        <v>0</v>
      </c>
      <c r="F22" s="82">
        <f>-'2.  CDM Allocation'!F133</f>
        <v>0</v>
      </c>
      <c r="G22" s="82">
        <f>-'2.  CDM Allocation'!G133</f>
        <v>0</v>
      </c>
      <c r="H22" s="82">
        <f>-'2.  CDM Allocation'!H133</f>
        <v>0</v>
      </c>
      <c r="I22" s="82">
        <f>-'2.  CDM Allocation'!I133</f>
        <v>0</v>
      </c>
      <c r="J22" s="82"/>
      <c r="K22" s="106">
        <f t="shared" ref="K22:K34" si="0">SUM(C22:I22)</f>
        <v>0</v>
      </c>
      <c r="N22" s="582"/>
    </row>
    <row r="23" spans="1:15" s="17" customFormat="1" ht="15">
      <c r="B23" s="93" t="s">
        <v>203</v>
      </c>
      <c r="C23" s="83">
        <f>'4.  2011-14 LRAM'!H72</f>
        <v>2609.4557999999997</v>
      </c>
      <c r="D23" s="83">
        <f>'4.  2011-14 LRAM'!I72</f>
        <v>1488.2747999999999</v>
      </c>
      <c r="E23" s="83">
        <f>'4.  2011-14 LRAM'!J72</f>
        <v>58.542132799999997</v>
      </c>
      <c r="F23" s="83">
        <f>'4.  2011-14 LRAM'!K72</f>
        <v>0</v>
      </c>
      <c r="G23" s="83">
        <f>'4.  2011-14 LRAM'!L72</f>
        <v>0</v>
      </c>
      <c r="H23" s="83">
        <f>'4.  2011-14 LRAM'!M72</f>
        <v>0</v>
      </c>
      <c r="I23" s="83">
        <f>'4.  2011-14 LRAM'!N72</f>
        <v>0</v>
      </c>
      <c r="J23" s="83"/>
      <c r="K23" s="94">
        <f t="shared" si="0"/>
        <v>4156.2727328000001</v>
      </c>
      <c r="N23" s="582"/>
      <c r="O23" s="27"/>
    </row>
    <row r="24" spans="1:15" s="17" customFormat="1" ht="15">
      <c r="B24" s="236" t="s">
        <v>91</v>
      </c>
      <c r="C24" s="245">
        <v>0</v>
      </c>
      <c r="D24" s="245">
        <v>0</v>
      </c>
      <c r="E24" s="245">
        <v>0</v>
      </c>
      <c r="F24" s="245">
        <v>0</v>
      </c>
      <c r="G24" s="245">
        <v>0</v>
      </c>
      <c r="H24" s="245">
        <v>0</v>
      </c>
      <c r="I24" s="245">
        <v>0</v>
      </c>
      <c r="J24" s="245"/>
      <c r="K24" s="246">
        <v>0</v>
      </c>
      <c r="L24" s="27"/>
      <c r="N24" s="582"/>
      <c r="O24" s="27"/>
    </row>
    <row r="25" spans="1:15" ht="15">
      <c r="B25" s="92" t="s">
        <v>51</v>
      </c>
      <c r="C25" s="82">
        <f>-'2.  CDM Allocation'!C134</f>
        <v>-7988.4826499999999</v>
      </c>
      <c r="D25" s="82">
        <f>-'2.  CDM Allocation'!D134</f>
        <v>-1541.201</v>
      </c>
      <c r="E25" s="82">
        <f>-'2.  CDM Allocation'!E134</f>
        <v>-1341.606425424</v>
      </c>
      <c r="F25" s="82">
        <f>-'2.  CDM Allocation'!F134</f>
        <v>0</v>
      </c>
      <c r="G25" s="82">
        <f>-'2.  CDM Allocation'!G134</f>
        <v>0</v>
      </c>
      <c r="H25" s="82">
        <f>-'2.  CDM Allocation'!H134</f>
        <v>0</v>
      </c>
      <c r="I25" s="82">
        <f>-'2.  CDM Allocation'!I134</f>
        <v>0</v>
      </c>
      <c r="J25" s="82"/>
      <c r="K25" s="106">
        <f t="shared" si="0"/>
        <v>-10871.290075424</v>
      </c>
      <c r="L25" s="28"/>
      <c r="M25" s="585"/>
      <c r="N25" s="582"/>
    </row>
    <row r="26" spans="1:15" s="17" customFormat="1" ht="15">
      <c r="B26" s="93" t="s">
        <v>204</v>
      </c>
      <c r="C26" s="83">
        <f>'4.  2011-14 LRAM'!H151</f>
        <v>4230.7090500000004</v>
      </c>
      <c r="D26" s="83">
        <f>'4.  2011-14 LRAM'!I151</f>
        <v>2814.6889342000004</v>
      </c>
      <c r="E26" s="83">
        <f>'4.  2011-14 LRAM'!J151</f>
        <v>3963.1728696</v>
      </c>
      <c r="F26" s="83">
        <f>'4.  2011-14 LRAM'!K151</f>
        <v>0</v>
      </c>
      <c r="G26" s="83">
        <f>'4.  2011-14 LRAM'!L151</f>
        <v>0</v>
      </c>
      <c r="H26" s="83">
        <f>'4.  2011-14 LRAM'!M151</f>
        <v>0</v>
      </c>
      <c r="I26" s="83">
        <f>'4.  2011-14 LRAM'!N151</f>
        <v>0</v>
      </c>
      <c r="J26" s="83"/>
      <c r="K26" s="94">
        <f t="shared" si="0"/>
        <v>11008.5708538</v>
      </c>
      <c r="L26" s="27"/>
      <c r="M26" s="585"/>
      <c r="N26" s="582"/>
    </row>
    <row r="27" spans="1:15" s="17" customFormat="1" ht="15">
      <c r="B27" s="236" t="s">
        <v>91</v>
      </c>
      <c r="C27" s="245">
        <v>0</v>
      </c>
      <c r="D27" s="245">
        <v>0</v>
      </c>
      <c r="E27" s="245">
        <v>0</v>
      </c>
      <c r="F27" s="245">
        <v>0</v>
      </c>
      <c r="G27" s="245">
        <v>0</v>
      </c>
      <c r="H27" s="245">
        <v>0</v>
      </c>
      <c r="I27" s="245">
        <v>0</v>
      </c>
      <c r="J27" s="245"/>
      <c r="K27" s="246">
        <v>0</v>
      </c>
      <c r="M27" s="585"/>
      <c r="N27" s="582"/>
    </row>
    <row r="28" spans="1:15" ht="15">
      <c r="B28" s="92" t="s">
        <v>52</v>
      </c>
      <c r="C28" s="82">
        <f>-'2.  CDM Allocation'!C135</f>
        <v>-7811.3751000000002</v>
      </c>
      <c r="D28" s="82">
        <f>-'2.  CDM Allocation'!D135</f>
        <v>-1525.8656666666668</v>
      </c>
      <c r="E28" s="82">
        <f>-'2.  CDM Allocation'!E135</f>
        <v>-1325.5639810799998</v>
      </c>
      <c r="F28" s="82">
        <f>-'2.  CDM Allocation'!F135</f>
        <v>0</v>
      </c>
      <c r="G28" s="82">
        <f>-'2.  CDM Allocation'!G135</f>
        <v>0</v>
      </c>
      <c r="H28" s="82">
        <f>-'2.  CDM Allocation'!H135</f>
        <v>0</v>
      </c>
      <c r="I28" s="82">
        <f>-'2.  CDM Allocation'!I135</f>
        <v>0</v>
      </c>
      <c r="J28" s="82"/>
      <c r="K28" s="106">
        <f t="shared" si="0"/>
        <v>-10662.804747746668</v>
      </c>
      <c r="M28" s="585"/>
      <c r="N28" s="582"/>
    </row>
    <row r="29" spans="1:15" s="17" customFormat="1" ht="15">
      <c r="B29" s="93" t="s">
        <v>53</v>
      </c>
      <c r="C29" s="83">
        <f>'4.  2011-14 LRAM'!H231</f>
        <v>5824.9240333333328</v>
      </c>
      <c r="D29" s="83">
        <f>'4.  2011-14 LRAM'!I231</f>
        <v>3498.8052202200006</v>
      </c>
      <c r="E29" s="83">
        <f>'4.  2011-14 LRAM'!J231</f>
        <v>4375.9047665999997</v>
      </c>
      <c r="F29" s="83">
        <f>'4.  2011-14 LRAM'!K231</f>
        <v>0</v>
      </c>
      <c r="G29" s="83">
        <f>'4.  2011-14 LRAM'!L231</f>
        <v>0</v>
      </c>
      <c r="H29" s="83">
        <f>'4.  2011-14 LRAM'!M231</f>
        <v>0</v>
      </c>
      <c r="I29" s="83">
        <f>'4.  2011-14 LRAM'!N231</f>
        <v>0</v>
      </c>
      <c r="J29" s="83"/>
      <c r="K29" s="94">
        <f t="shared" si="0"/>
        <v>13699.634020153335</v>
      </c>
      <c r="M29" s="585"/>
      <c r="N29" s="582"/>
    </row>
    <row r="30" spans="1:15" s="17" customFormat="1" ht="15">
      <c r="B30" s="236" t="s">
        <v>91</v>
      </c>
      <c r="C30" s="245">
        <v>0</v>
      </c>
      <c r="D30" s="245">
        <v>0</v>
      </c>
      <c r="E30" s="245">
        <v>0</v>
      </c>
      <c r="F30" s="245">
        <v>0</v>
      </c>
      <c r="G30" s="245">
        <v>0</v>
      </c>
      <c r="H30" s="245">
        <v>0</v>
      </c>
      <c r="I30" s="245">
        <v>0</v>
      </c>
      <c r="J30" s="245"/>
      <c r="K30" s="246">
        <v>0</v>
      </c>
      <c r="M30" s="585"/>
      <c r="N30" s="582"/>
    </row>
    <row r="31" spans="1:15" ht="15">
      <c r="B31" s="92" t="s">
        <v>54</v>
      </c>
      <c r="C31" s="82">
        <f>-'2.  CDM Allocation'!C136</f>
        <v>-7904.5895999999993</v>
      </c>
      <c r="D31" s="82">
        <f>-'2.  CDM Allocation'!D136</f>
        <v>-1545.0348333333334</v>
      </c>
      <c r="E31" s="82">
        <f>-'2.  CDM Allocation'!E136</f>
        <v>-1342.722505944</v>
      </c>
      <c r="F31" s="82">
        <f>-'2.  CDM Allocation'!F136</f>
        <v>0</v>
      </c>
      <c r="G31" s="82">
        <f>-'2.  CDM Allocation'!G136</f>
        <v>0</v>
      </c>
      <c r="H31" s="82">
        <f>-'2.  CDM Allocation'!H136</f>
        <v>0</v>
      </c>
      <c r="I31" s="82">
        <f>-'2.  CDM Allocation'!I136</f>
        <v>0</v>
      </c>
      <c r="J31" s="82"/>
      <c r="K31" s="106">
        <f t="shared" si="0"/>
        <v>-10792.346939277333</v>
      </c>
      <c r="M31" s="585"/>
      <c r="N31" s="582"/>
    </row>
    <row r="32" spans="1:15" s="17" customFormat="1" ht="15">
      <c r="B32" s="93" t="s">
        <v>55</v>
      </c>
      <c r="C32" s="83">
        <f>'4.  2011-14 LRAM'!H312</f>
        <v>11128.524696130331</v>
      </c>
      <c r="D32" s="83">
        <f>'4.  2011-14 LRAM'!I312</f>
        <v>6018.1267512874274</v>
      </c>
      <c r="E32" s="83">
        <f>'4.  2011-14 LRAM'!J312</f>
        <v>5130.6594237548306</v>
      </c>
      <c r="F32" s="83">
        <f>'4.  2011-14 LRAM'!K312</f>
        <v>0</v>
      </c>
      <c r="G32" s="83">
        <f>'4.  2011-14 LRAM'!L312</f>
        <v>0</v>
      </c>
      <c r="H32" s="83">
        <f>'4.  2011-14 LRAM'!M312</f>
        <v>0</v>
      </c>
      <c r="I32" s="83">
        <f>'4.  2011-14 LRAM'!N312</f>
        <v>0</v>
      </c>
      <c r="J32" s="83"/>
      <c r="K32" s="94">
        <f t="shared" si="0"/>
        <v>22277.310871172591</v>
      </c>
      <c r="M32" s="585"/>
      <c r="N32" s="582"/>
    </row>
    <row r="33" spans="2:14" s="17" customFormat="1" ht="15">
      <c r="B33" s="236" t="s">
        <v>91</v>
      </c>
      <c r="C33" s="245">
        <v>0.74</v>
      </c>
      <c r="D33" s="245">
        <v>-9155.89</v>
      </c>
      <c r="E33" s="245">
        <v>-8625.9</v>
      </c>
      <c r="F33" s="245">
        <v>0</v>
      </c>
      <c r="G33" s="245">
        <v>0</v>
      </c>
      <c r="H33" s="245">
        <v>0</v>
      </c>
      <c r="I33" s="245">
        <v>0</v>
      </c>
      <c r="J33" s="245"/>
      <c r="K33" s="246">
        <f>SUM(C33:J33)</f>
        <v>-17781.05</v>
      </c>
      <c r="M33" s="585"/>
      <c r="N33" s="582"/>
    </row>
    <row r="34" spans="2:14" ht="15">
      <c r="B34" s="92" t="s">
        <v>142</v>
      </c>
      <c r="C34" s="84">
        <f>-'2.  CDM Allocation'!C137</f>
        <v>-8016.4469999999992</v>
      </c>
      <c r="D34" s="84">
        <f>-'2.  CDM Allocation'!D137</f>
        <v>-1568.0378333333333</v>
      </c>
      <c r="E34" s="84">
        <f>-'2.  CDM Allocation'!E137</f>
        <v>-1364.6462093759999</v>
      </c>
      <c r="F34" s="84">
        <f>-'2.  CDM Allocation'!F137</f>
        <v>0</v>
      </c>
      <c r="G34" s="84">
        <f>-'2.  CDM Allocation'!G137</f>
        <v>0</v>
      </c>
      <c r="H34" s="84">
        <f>-'2.  CDM Allocation'!H137</f>
        <v>0</v>
      </c>
      <c r="I34" s="84">
        <f>-'2.  CDM Allocation'!I137</f>
        <v>0</v>
      </c>
      <c r="J34" s="84"/>
      <c r="K34" s="106">
        <f t="shared" si="0"/>
        <v>-10949.131042709332</v>
      </c>
      <c r="N34" s="582"/>
    </row>
    <row r="35" spans="2:14" s="17" customFormat="1" ht="15">
      <c r="B35" s="93" t="s">
        <v>143</v>
      </c>
      <c r="C35" s="85">
        <f>'5.  2015 LRAM'!H124</f>
        <v>13864.41310611842</v>
      </c>
      <c r="D35" s="85">
        <f>'5.  2015 LRAM'!I124</f>
        <v>6523.1955323555731</v>
      </c>
      <c r="E35" s="85">
        <f>'5.  2015 LRAM'!J124</f>
        <v>12716.871681565333</v>
      </c>
      <c r="F35" s="85">
        <f>'5.  2015 LRAM'!K124</f>
        <v>0</v>
      </c>
      <c r="G35" s="85">
        <f>'5.  2015 LRAM'!L124</f>
        <v>0</v>
      </c>
      <c r="H35" s="85">
        <f>'5.  2015 LRAM'!M124</f>
        <v>0</v>
      </c>
      <c r="I35" s="85">
        <f>'5.  2015 LRAM'!N124</f>
        <v>0</v>
      </c>
      <c r="J35" s="85"/>
      <c r="K35" s="94">
        <f>SUM(C35:I35)</f>
        <v>33104.480320039329</v>
      </c>
      <c r="N35" s="582"/>
    </row>
    <row r="36" spans="2:14" s="17" customFormat="1" ht="15">
      <c r="B36" s="236" t="s">
        <v>91</v>
      </c>
      <c r="C36" s="245">
        <v>0</v>
      </c>
      <c r="D36" s="245">
        <v>0</v>
      </c>
      <c r="E36" s="245">
        <v>0</v>
      </c>
      <c r="F36" s="245">
        <v>0</v>
      </c>
      <c r="G36" s="245">
        <v>0</v>
      </c>
      <c r="H36" s="245">
        <v>0</v>
      </c>
      <c r="I36" s="245">
        <v>0</v>
      </c>
      <c r="J36" s="245"/>
      <c r="K36" s="246">
        <v>0</v>
      </c>
      <c r="N36" s="582"/>
    </row>
    <row r="37" spans="2:14" s="17" customFormat="1" ht="21.75" customHeight="1">
      <c r="B37" s="311" t="s">
        <v>67</v>
      </c>
      <c r="C37" s="312">
        <f>'7.  Carrying Charges'!I118</f>
        <v>119.87358627826325</v>
      </c>
      <c r="D37" s="312">
        <f>'7.  Carrying Charges'!J118</f>
        <v>-42.296732095365847</v>
      </c>
      <c r="E37" s="312">
        <f>'7.  Carrying Charges'!K118</f>
        <v>72.167107357670787</v>
      </c>
      <c r="F37" s="312">
        <f>'7.  Carrying Charges'!L88</f>
        <v>0</v>
      </c>
      <c r="G37" s="312">
        <f>'7.  Carrying Charges'!M88</f>
        <v>0</v>
      </c>
      <c r="H37" s="312">
        <f>'7.  Carrying Charges'!N88</f>
        <v>0</v>
      </c>
      <c r="I37" s="312">
        <f>'7.  Carrying Charges'!O88</f>
        <v>0</v>
      </c>
      <c r="J37" s="313"/>
      <c r="K37" s="314">
        <f>SUM(C37:I37)</f>
        <v>149.74396154056819</v>
      </c>
      <c r="L37" s="579"/>
      <c r="N37" s="580"/>
    </row>
    <row r="38" spans="2:14" ht="24" customHeight="1">
      <c r="B38" s="250" t="s">
        <v>296</v>
      </c>
      <c r="C38" s="439">
        <f t="shared" ref="C38:I38" si="1">SUM(C22:C37)</f>
        <v>6057.7459218603481</v>
      </c>
      <c r="D38" s="439">
        <f t="shared" si="1"/>
        <v>4964.7651726343038</v>
      </c>
      <c r="E38" s="439">
        <f t="shared" si="1"/>
        <v>12316.878859853834</v>
      </c>
      <c r="F38" s="439">
        <f t="shared" si="1"/>
        <v>0</v>
      </c>
      <c r="G38" s="439">
        <f t="shared" si="1"/>
        <v>0</v>
      </c>
      <c r="H38" s="439">
        <f t="shared" si="1"/>
        <v>0</v>
      </c>
      <c r="I38" s="439">
        <f t="shared" si="1"/>
        <v>0</v>
      </c>
      <c r="J38" s="439"/>
      <c r="K38" s="440">
        <f>SUM(K22:K37)</f>
        <v>23339.389954348488</v>
      </c>
    </row>
    <row r="39" spans="2:14">
      <c r="B39" s="42"/>
      <c r="D39" s="22"/>
      <c r="K39" s="17"/>
    </row>
    <row r="40" spans="2:14">
      <c r="B40" s="42"/>
      <c r="D40" s="22"/>
      <c r="K40" s="17"/>
      <c r="M40" s="585"/>
    </row>
    <row r="41" spans="2:14">
      <c r="B41" s="42"/>
      <c r="D41" s="22"/>
      <c r="K41" s="17"/>
    </row>
    <row r="42" spans="2:14">
      <c r="B42" s="42"/>
      <c r="D42" s="22"/>
      <c r="K42" s="17"/>
    </row>
  </sheetData>
  <mergeCells count="6">
    <mergeCell ref="B3:K3"/>
    <mergeCell ref="C14:C15"/>
    <mergeCell ref="B5:K5"/>
    <mergeCell ref="F9:G9"/>
    <mergeCell ref="F11:G11"/>
    <mergeCell ref="F15:G15"/>
  </mergeCells>
  <pageMargins left="0.7" right="0.7" top="0.75" bottom="0.75" header="0.3" footer="0.3"/>
  <pageSetup scale="6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9" activePane="bottomLeft" state="frozen"/>
      <selection pane="bottomLeft" activeCell="A3" sqref="A3"/>
    </sheetView>
  </sheetViews>
  <sheetFormatPr defaultRowHeight="15" outlineLevelRow="1"/>
  <cols>
    <col min="1" max="1" width="9.85546875" style="25" customWidth="1"/>
    <col min="2" max="2" width="40.7109375" style="23" customWidth="1"/>
    <col min="3" max="3" width="24.7109375" style="25" customWidth="1"/>
    <col min="4" max="4" width="20.7109375" style="25" customWidth="1"/>
    <col min="5" max="5" width="24" style="25" customWidth="1"/>
    <col min="6" max="6" width="21.42578125" style="25" customWidth="1"/>
    <col min="7" max="7" width="19.5703125" style="25" customWidth="1"/>
    <col min="8" max="8" width="19.140625" style="25" customWidth="1"/>
    <col min="9" max="9" width="17.28515625" style="25" customWidth="1"/>
    <col min="10" max="10" width="16.28515625" style="25" customWidth="1"/>
    <col min="11" max="11" width="16" style="25" customWidth="1"/>
    <col min="12" max="12" width="13.5703125" style="25" customWidth="1"/>
    <col min="13" max="13" width="13.85546875" style="25" customWidth="1"/>
    <col min="14" max="14" width="20" style="25" customWidth="1"/>
    <col min="15" max="15" width="10.140625" style="25" customWidth="1"/>
    <col min="16" max="24" width="14" style="25" customWidth="1"/>
    <col min="25" max="16384" width="9.140625" style="25"/>
  </cols>
  <sheetData>
    <row r="1" spans="2:10" ht="151.5" customHeight="1"/>
    <row r="2" spans="2:10" ht="42" customHeight="1">
      <c r="B2" s="608" t="s">
        <v>347</v>
      </c>
      <c r="C2" s="608"/>
      <c r="D2" s="608"/>
      <c r="E2" s="608"/>
      <c r="F2" s="608"/>
      <c r="G2" s="608"/>
      <c r="H2" s="608"/>
      <c r="I2" s="608"/>
      <c r="J2" s="608"/>
    </row>
    <row r="3" spans="2:10" ht="24.75" customHeight="1">
      <c r="B3" s="247"/>
      <c r="C3" s="65"/>
      <c r="D3" s="44"/>
      <c r="E3" s="44"/>
      <c r="F3" s="44"/>
      <c r="G3" s="44"/>
      <c r="H3" s="44"/>
      <c r="I3" s="44"/>
      <c r="J3" s="44"/>
    </row>
    <row r="4" spans="2:10">
      <c r="B4" s="394" t="s">
        <v>404</v>
      </c>
      <c r="C4" s="65" t="s">
        <v>349</v>
      </c>
      <c r="D4" s="44"/>
      <c r="E4" s="44"/>
      <c r="F4" s="44"/>
      <c r="G4" s="44"/>
      <c r="H4" s="44"/>
      <c r="I4" s="44"/>
      <c r="J4" s="44"/>
    </row>
    <row r="5" spans="2:10" ht="30" customHeight="1">
      <c r="B5" s="395"/>
      <c r="C5" s="616" t="s">
        <v>408</v>
      </c>
      <c r="D5" s="616"/>
      <c r="E5" s="616"/>
      <c r="F5" s="616"/>
      <c r="G5" s="616"/>
      <c r="H5" s="616"/>
      <c r="I5" s="616"/>
      <c r="J5" s="616"/>
    </row>
    <row r="6" spans="2:10" ht="18.75" customHeight="1">
      <c r="B6" s="247"/>
      <c r="C6" s="65" t="s">
        <v>421</v>
      </c>
      <c r="D6" s="44"/>
      <c r="E6" s="44"/>
      <c r="F6" s="44"/>
      <c r="G6" s="44"/>
      <c r="H6" s="44"/>
      <c r="I6" s="44"/>
      <c r="J6" s="44"/>
    </row>
    <row r="7" spans="2:10" ht="18.75" customHeight="1">
      <c r="B7" s="247"/>
      <c r="C7" s="65"/>
      <c r="D7" s="44"/>
      <c r="E7" s="44"/>
      <c r="F7" s="44"/>
      <c r="G7" s="44"/>
      <c r="H7" s="44"/>
      <c r="I7" s="44"/>
      <c r="J7" s="44"/>
    </row>
    <row r="8" spans="2:10" s="3" customFormat="1" ht="15" customHeight="1">
      <c r="B8" s="615" t="s">
        <v>341</v>
      </c>
      <c r="C8" s="205" t="s">
        <v>368</v>
      </c>
    </row>
    <row r="9" spans="2:10" s="3" customFormat="1" ht="17.25" customHeight="1">
      <c r="B9" s="615"/>
      <c r="C9" s="134" t="s">
        <v>342</v>
      </c>
    </row>
    <row r="10" spans="2:10" s="3" customFormat="1" ht="15.75" customHeight="1">
      <c r="B10" s="491"/>
      <c r="C10" s="50"/>
    </row>
    <row r="11" spans="2:10" s="50" customFormat="1" ht="15.75">
      <c r="B11" s="108" t="s">
        <v>346</v>
      </c>
      <c r="C11" s="95"/>
      <c r="D11" s="118"/>
      <c r="E11" s="119"/>
    </row>
    <row r="12" spans="2:10" s="3" customFormat="1" ht="16.5" customHeight="1">
      <c r="B12" s="23"/>
      <c r="C12" s="55"/>
      <c r="D12" s="23"/>
      <c r="F12" s="50"/>
    </row>
    <row r="13" spans="2:10" s="3" customFormat="1" ht="20.25" customHeight="1">
      <c r="B13" s="98" t="s">
        <v>56</v>
      </c>
      <c r="C13" s="99" t="s">
        <v>36</v>
      </c>
      <c r="D13" s="100" t="s">
        <v>37</v>
      </c>
      <c r="E13" s="99" t="s">
        <v>348</v>
      </c>
      <c r="F13" s="50"/>
    </row>
    <row r="14" spans="2:10" s="3" customFormat="1" ht="14.25">
      <c r="B14" s="101">
        <v>2011</v>
      </c>
      <c r="C14" s="206">
        <v>0</v>
      </c>
      <c r="D14" s="102">
        <f>K44</f>
        <v>0</v>
      </c>
      <c r="E14" s="102">
        <f>-K40</f>
        <v>0</v>
      </c>
      <c r="F14" s="50"/>
    </row>
    <row r="15" spans="2:10" s="3" customFormat="1" ht="14.25">
      <c r="B15" s="101">
        <v>2012</v>
      </c>
      <c r="C15" s="206">
        <v>802000</v>
      </c>
      <c r="D15" s="102">
        <f>K57</f>
        <v>-291.15143999999998</v>
      </c>
      <c r="E15" s="102">
        <f>-K53</f>
        <v>802000</v>
      </c>
      <c r="F15" s="50"/>
    </row>
    <row r="16" spans="2:10" s="3" customFormat="1" ht="14.25">
      <c r="B16" s="101">
        <v>2013</v>
      </c>
      <c r="C16" s="206">
        <v>802000</v>
      </c>
      <c r="D16" s="102">
        <f>K70</f>
        <v>-291.15143999999998</v>
      </c>
      <c r="E16" s="102">
        <f>-K66</f>
        <v>802000</v>
      </c>
      <c r="F16" s="50"/>
    </row>
    <row r="17" spans="2:26" s="3" customFormat="1" ht="14.25">
      <c r="B17" s="101">
        <v>2014</v>
      </c>
      <c r="C17" s="206">
        <v>802000</v>
      </c>
      <c r="D17" s="102">
        <f>K83</f>
        <v>-291.15143999999998</v>
      </c>
      <c r="E17" s="102">
        <f>-K79</f>
        <v>802000</v>
      </c>
      <c r="F17" s="50"/>
    </row>
    <row r="18" spans="2:26" s="3" customFormat="1" ht="14.25">
      <c r="B18" s="101">
        <v>2015</v>
      </c>
      <c r="C18" s="207">
        <v>802000</v>
      </c>
      <c r="D18" s="102">
        <f>E96</f>
        <v>-291.15143999999998</v>
      </c>
      <c r="E18" s="102">
        <f>-K92</f>
        <v>802000</v>
      </c>
      <c r="F18" s="50"/>
    </row>
    <row r="19" spans="2:26" s="3" customFormat="1">
      <c r="B19" s="101">
        <v>2016</v>
      </c>
      <c r="C19" s="207"/>
      <c r="D19" s="97"/>
      <c r="E19" s="97"/>
      <c r="F19" s="50"/>
      <c r="Z19" s="41"/>
    </row>
    <row r="20" spans="2:26" s="3" customFormat="1">
      <c r="B20" s="101">
        <v>2017</v>
      </c>
      <c r="C20" s="207"/>
      <c r="D20" s="97"/>
      <c r="E20" s="97"/>
      <c r="F20" s="50"/>
      <c r="Z20" s="41"/>
    </row>
    <row r="21" spans="2:26" s="3" customFormat="1" ht="25.5" customHeight="1">
      <c r="B21" s="54"/>
      <c r="D21" s="49"/>
      <c r="E21" s="53"/>
      <c r="F21" s="50"/>
    </row>
    <row r="22" spans="2:26" s="50" customFormat="1" ht="22.5" customHeight="1">
      <c r="B22" s="108" t="s">
        <v>412</v>
      </c>
      <c r="C22" s="41"/>
      <c r="D22" s="41"/>
      <c r="E22" s="41"/>
      <c r="F22" s="41"/>
      <c r="G22" s="41"/>
      <c r="H22" s="41"/>
      <c r="I22" s="41"/>
      <c r="J22" s="41"/>
      <c r="K22" s="41"/>
    </row>
    <row r="23" spans="2:26" s="3" customFormat="1" ht="12.75" customHeight="1">
      <c r="C23" s="25"/>
      <c r="D23" s="25"/>
      <c r="E23" s="25"/>
      <c r="F23" s="25"/>
      <c r="G23" s="25"/>
      <c r="H23" s="25"/>
      <c r="I23" s="25"/>
      <c r="J23" s="25"/>
    </row>
    <row r="24" spans="2:26" s="3" customFormat="1" ht="40.5" customHeight="1">
      <c r="B24" s="98" t="s">
        <v>56</v>
      </c>
      <c r="C24" s="98" t="str">
        <f>'1.  LRAMVA Summary'!C21</f>
        <v>Residential</v>
      </c>
      <c r="D24" s="98" t="str">
        <f>'1.  LRAMVA Summary'!D21</f>
        <v>General Service &lt;50 kW</v>
      </c>
      <c r="E24" s="98" t="str">
        <f>'1.  LRAMVA Summary'!E21</f>
        <v>General Service 50 - 999 kW</v>
      </c>
      <c r="F24" s="98" t="str">
        <f>'1.  LRAMVA Summary'!F21</f>
        <v>General Service 1,000 - 4,999 kW</v>
      </c>
      <c r="G24" s="98" t="str">
        <f>'1.  LRAMVA Summary'!G21</f>
        <v>Sentinel Lighting</v>
      </c>
      <c r="H24" s="98" t="str">
        <f>'1.  LRAMVA Summary'!H21</f>
        <v>Street Lighting</v>
      </c>
      <c r="I24" s="98" t="str">
        <f>'1.  LRAMVA Summary'!I21</f>
        <v>Unmetered Scattered Load</v>
      </c>
      <c r="J24" s="98" t="s">
        <v>106</v>
      </c>
    </row>
    <row r="25" spans="2:26" s="3" customFormat="1" ht="16.5" customHeight="1">
      <c r="B25" s="98"/>
      <c r="C25" s="98" t="s">
        <v>36</v>
      </c>
      <c r="D25" s="98" t="s">
        <v>36</v>
      </c>
      <c r="E25" s="98" t="s">
        <v>37</v>
      </c>
      <c r="F25" s="98" t="s">
        <v>37</v>
      </c>
      <c r="G25" s="98" t="s">
        <v>37</v>
      </c>
      <c r="H25" s="98" t="s">
        <v>37</v>
      </c>
      <c r="I25" s="98" t="s">
        <v>36</v>
      </c>
      <c r="J25" s="98"/>
    </row>
    <row r="26" spans="2:26" s="3" customFormat="1" ht="16.5" customHeight="1">
      <c r="B26" s="109">
        <v>2011</v>
      </c>
      <c r="C26" s="497">
        <v>0</v>
      </c>
      <c r="D26" s="498">
        <v>0</v>
      </c>
      <c r="E26" s="498">
        <v>0</v>
      </c>
      <c r="F26" s="498">
        <v>0</v>
      </c>
      <c r="G26" s="498">
        <v>0</v>
      </c>
      <c r="H26" s="498">
        <v>0</v>
      </c>
      <c r="I26" s="498">
        <v>0</v>
      </c>
      <c r="J26" s="112"/>
    </row>
    <row r="27" spans="2:26" s="3" customFormat="1" ht="16.5" customHeight="1">
      <c r="B27" s="109">
        <v>2012</v>
      </c>
      <c r="C27" s="111">
        <f>-C53</f>
        <v>559287</v>
      </c>
      <c r="D27" s="111">
        <f>-D53</f>
        <v>115015</v>
      </c>
      <c r="E27" s="111">
        <f>-E57</f>
        <v>291.15143999999998</v>
      </c>
      <c r="F27" s="111">
        <f>-F57</f>
        <v>0</v>
      </c>
      <c r="G27" s="111">
        <f>-H57</f>
        <v>0</v>
      </c>
      <c r="H27" s="111">
        <f>-G57</f>
        <v>0</v>
      </c>
      <c r="I27" s="111">
        <f>-I53</f>
        <v>0</v>
      </c>
      <c r="J27" s="112"/>
      <c r="K27" s="52"/>
    </row>
    <row r="28" spans="2:26" s="3" customFormat="1" ht="16.5" customHeight="1">
      <c r="B28" s="109">
        <v>2013</v>
      </c>
      <c r="C28" s="111">
        <f>-C66</f>
        <v>559287</v>
      </c>
      <c r="D28" s="111">
        <f>-D66</f>
        <v>115015</v>
      </c>
      <c r="E28" s="111">
        <f>-E70</f>
        <v>291.15143999999998</v>
      </c>
      <c r="F28" s="111">
        <f>-F70</f>
        <v>0</v>
      </c>
      <c r="G28" s="111">
        <f>-H70</f>
        <v>0</v>
      </c>
      <c r="H28" s="111">
        <f>-G70</f>
        <v>0</v>
      </c>
      <c r="I28" s="111">
        <f>-I66</f>
        <v>0</v>
      </c>
      <c r="J28" s="112"/>
    </row>
    <row r="29" spans="2:26" s="3" customFormat="1" ht="16.5" customHeight="1">
      <c r="B29" s="109">
        <v>2014</v>
      </c>
      <c r="C29" s="113">
        <f>-C79</f>
        <v>559287</v>
      </c>
      <c r="D29" s="113">
        <f>-D79</f>
        <v>115015</v>
      </c>
      <c r="E29" s="113">
        <f>-E83</f>
        <v>291.15143999999998</v>
      </c>
      <c r="F29" s="113">
        <f>-F83</f>
        <v>0</v>
      </c>
      <c r="G29" s="113">
        <f>-H83</f>
        <v>0</v>
      </c>
      <c r="H29" s="113">
        <f>-G83</f>
        <v>0</v>
      </c>
      <c r="I29" s="113">
        <f>-I79</f>
        <v>0</v>
      </c>
      <c r="J29" s="114"/>
    </row>
    <row r="30" spans="2:26" s="3" customFormat="1" ht="16.5" customHeight="1">
      <c r="B30" s="109">
        <v>2015</v>
      </c>
      <c r="C30" s="389">
        <f>-C92</f>
        <v>559287</v>
      </c>
      <c r="D30" s="389">
        <f t="shared" ref="D30:I30" si="0">-D92</f>
        <v>115015</v>
      </c>
      <c r="E30" s="389">
        <f>-E96</f>
        <v>291.15143999999998</v>
      </c>
      <c r="F30" s="389">
        <f t="shared" ref="F30:H30" si="1">-F96</f>
        <v>0</v>
      </c>
      <c r="G30" s="389">
        <f t="shared" si="1"/>
        <v>0</v>
      </c>
      <c r="H30" s="389">
        <f t="shared" si="1"/>
        <v>0</v>
      </c>
      <c r="I30" s="389">
        <f t="shared" si="0"/>
        <v>0</v>
      </c>
      <c r="J30" s="110"/>
    </row>
    <row r="31" spans="2:26" s="3" customFormat="1" ht="16.5" customHeight="1">
      <c r="B31" s="109">
        <v>2016</v>
      </c>
      <c r="C31" s="389">
        <f>-C105</f>
        <v>0</v>
      </c>
      <c r="D31" s="389">
        <f t="shared" ref="D31:I31" si="2">-D105</f>
        <v>0</v>
      </c>
      <c r="E31" s="389">
        <f>-E109</f>
        <v>0</v>
      </c>
      <c r="F31" s="389">
        <f t="shared" ref="F31:H31" si="3">-F109</f>
        <v>0</v>
      </c>
      <c r="G31" s="389">
        <f t="shared" si="3"/>
        <v>0</v>
      </c>
      <c r="H31" s="389">
        <f t="shared" si="3"/>
        <v>0</v>
      </c>
      <c r="I31" s="389">
        <f t="shared" si="2"/>
        <v>0</v>
      </c>
      <c r="J31" s="110"/>
    </row>
    <row r="32" spans="2:26" s="3" customFormat="1" ht="16.5" customHeight="1">
      <c r="B32" s="109">
        <v>2017</v>
      </c>
      <c r="C32" s="389">
        <f>-C118</f>
        <v>0</v>
      </c>
      <c r="D32" s="389">
        <f t="shared" ref="D32:I32" si="4">-D118</f>
        <v>0</v>
      </c>
      <c r="E32" s="389">
        <f>-E122</f>
        <v>0</v>
      </c>
      <c r="F32" s="389">
        <f t="shared" ref="F32:H32" si="5">-F122</f>
        <v>0</v>
      </c>
      <c r="G32" s="389">
        <f t="shared" si="5"/>
        <v>0</v>
      </c>
      <c r="H32" s="389">
        <f t="shared" si="5"/>
        <v>0</v>
      </c>
      <c r="I32" s="389">
        <f t="shared" si="4"/>
        <v>0</v>
      </c>
      <c r="J32" s="110"/>
    </row>
    <row r="33" spans="1:14" s="3" customFormat="1" ht="15.75" customHeight="1"/>
    <row r="34" spans="1:14" s="61" customFormat="1" outlineLevel="1">
      <c r="A34" s="316"/>
      <c r="B34" s="617" t="s">
        <v>414</v>
      </c>
      <c r="C34" s="617"/>
      <c r="D34" s="617"/>
      <c r="E34" s="617"/>
      <c r="F34" s="617"/>
      <c r="G34" s="617"/>
      <c r="H34" s="617"/>
      <c r="I34" s="617"/>
      <c r="J34" s="617"/>
      <c r="K34" s="617"/>
      <c r="L34" s="155"/>
      <c r="M34" s="155"/>
    </row>
    <row r="35" spans="1:14" s="61" customFormat="1" ht="14.25" outlineLevel="1">
      <c r="A35" s="316"/>
      <c r="B35" s="64"/>
      <c r="C35" s="78"/>
      <c r="L35" s="155"/>
      <c r="M35" s="155"/>
      <c r="N35" s="339"/>
    </row>
    <row r="36" spans="1:14" s="348" customFormat="1" ht="30" outlineLevel="1">
      <c r="B36" s="351">
        <v>2011</v>
      </c>
      <c r="C36" s="326" t="s">
        <v>38</v>
      </c>
      <c r="D36" s="326" t="s">
        <v>416</v>
      </c>
      <c r="E36" s="326" t="s">
        <v>417</v>
      </c>
      <c r="F36" s="326" t="s">
        <v>110</v>
      </c>
      <c r="G36" s="326" t="s">
        <v>118</v>
      </c>
      <c r="H36" s="326" t="s">
        <v>119</v>
      </c>
      <c r="I36" s="326" t="s">
        <v>120</v>
      </c>
      <c r="J36" s="326" t="s">
        <v>106</v>
      </c>
      <c r="K36" s="352" t="s">
        <v>35</v>
      </c>
      <c r="L36" s="349"/>
      <c r="M36" s="349"/>
      <c r="N36" s="353"/>
    </row>
    <row r="37" spans="1:14" s="61" customFormat="1" outlineLevel="1">
      <c r="B37" s="327" t="s">
        <v>36</v>
      </c>
      <c r="C37" s="328"/>
      <c r="D37" s="328"/>
      <c r="E37" s="328"/>
      <c r="F37" s="328"/>
      <c r="G37" s="328"/>
      <c r="H37" s="328"/>
      <c r="I37" s="328"/>
      <c r="J37" s="155"/>
      <c r="K37" s="354"/>
      <c r="L37" s="155"/>
      <c r="M37" s="155"/>
      <c r="N37" s="355"/>
    </row>
    <row r="38" spans="1:14" s="61" customFormat="1" ht="14.25" outlineLevel="1">
      <c r="B38" s="329" t="s">
        <v>410</v>
      </c>
      <c r="C38" s="343">
        <v>92721561</v>
      </c>
      <c r="D38" s="343">
        <v>19067748</v>
      </c>
      <c r="E38" s="343">
        <v>22680860</v>
      </c>
      <c r="F38" s="356">
        <v>0</v>
      </c>
      <c r="G38" s="356">
        <v>0</v>
      </c>
      <c r="H38" s="356">
        <v>0</v>
      </c>
      <c r="I38" s="356">
        <v>0</v>
      </c>
      <c r="J38" s="330"/>
      <c r="K38" s="357">
        <f>SUM(C38:I38)</f>
        <v>134470169</v>
      </c>
      <c r="L38" s="155"/>
      <c r="M38" s="155"/>
      <c r="N38" s="339"/>
    </row>
    <row r="39" spans="1:14" s="61" customFormat="1" ht="14.25" outlineLevel="1">
      <c r="B39" s="358" t="s">
        <v>116</v>
      </c>
      <c r="C39" s="359">
        <f t="shared" ref="C39:I39" si="6">C38/$K$38</f>
        <v>0.68953256837209742</v>
      </c>
      <c r="D39" s="359">
        <f t="shared" si="6"/>
        <v>0.14179909300180921</v>
      </c>
      <c r="E39" s="359">
        <f t="shared" si="6"/>
        <v>0.16866833862609334</v>
      </c>
      <c r="F39" s="359">
        <f t="shared" si="6"/>
        <v>0</v>
      </c>
      <c r="G39" s="359">
        <f t="shared" si="6"/>
        <v>0</v>
      </c>
      <c r="H39" s="359">
        <f t="shared" si="6"/>
        <v>0</v>
      </c>
      <c r="I39" s="359">
        <f t="shared" si="6"/>
        <v>0</v>
      </c>
      <c r="J39" s="155"/>
      <c r="K39" s="360">
        <f>SUM(C39:I39)</f>
        <v>0.99999999999999989</v>
      </c>
      <c r="L39" s="155"/>
      <c r="M39" s="155"/>
      <c r="N39" s="361"/>
    </row>
    <row r="40" spans="1:14" s="61" customFormat="1" ht="14.25" outlineLevel="1">
      <c r="B40" s="358" t="s">
        <v>338</v>
      </c>
      <c r="C40" s="355">
        <f t="shared" ref="C40:I40" si="7">-$C$14*C39</f>
        <v>0</v>
      </c>
      <c r="D40" s="355">
        <f t="shared" si="7"/>
        <v>0</v>
      </c>
      <c r="E40" s="355">
        <f t="shared" si="7"/>
        <v>0</v>
      </c>
      <c r="F40" s="355">
        <f t="shared" si="7"/>
        <v>0</v>
      </c>
      <c r="G40" s="355">
        <f t="shared" si="7"/>
        <v>0</v>
      </c>
      <c r="H40" s="355">
        <f t="shared" si="7"/>
        <v>0</v>
      </c>
      <c r="I40" s="355">
        <f t="shared" si="7"/>
        <v>0</v>
      </c>
      <c r="J40" s="155"/>
      <c r="K40" s="362">
        <f>SUM(C40:I40)</f>
        <v>0</v>
      </c>
      <c r="L40" s="155"/>
      <c r="M40" s="155"/>
    </row>
    <row r="41" spans="1:14" s="61" customFormat="1" ht="14.25" outlineLevel="1">
      <c r="B41" s="358" t="s">
        <v>117</v>
      </c>
      <c r="C41" s="363">
        <f t="shared" ref="C41:I41" si="8">C38+C40</f>
        <v>92721561</v>
      </c>
      <c r="D41" s="355">
        <f t="shared" si="8"/>
        <v>19067748</v>
      </c>
      <c r="E41" s="355">
        <f t="shared" si="8"/>
        <v>22680860</v>
      </c>
      <c r="F41" s="355">
        <f t="shared" si="8"/>
        <v>0</v>
      </c>
      <c r="G41" s="355">
        <f t="shared" si="8"/>
        <v>0</v>
      </c>
      <c r="H41" s="355">
        <f t="shared" si="8"/>
        <v>0</v>
      </c>
      <c r="I41" s="355">
        <f t="shared" si="8"/>
        <v>0</v>
      </c>
      <c r="J41" s="155"/>
      <c r="K41" s="362">
        <f>SUM(C41:I45)</f>
        <v>134470169</v>
      </c>
      <c r="L41" s="155"/>
      <c r="M41" s="155"/>
    </row>
    <row r="42" spans="1:14" s="61" customFormat="1" outlineLevel="1">
      <c r="B42" s="327" t="s">
        <v>37</v>
      </c>
      <c r="C42" s="363"/>
      <c r="D42" s="355"/>
      <c r="E42" s="355"/>
      <c r="F42" s="355"/>
      <c r="G42" s="355"/>
      <c r="H42" s="355"/>
      <c r="I42" s="355"/>
      <c r="J42" s="155"/>
      <c r="K42" s="362"/>
      <c r="L42" s="155"/>
      <c r="M42" s="155"/>
    </row>
    <row r="43" spans="1:14" s="61" customFormat="1" ht="14.25" outlineLevel="1">
      <c r="B43" s="329" t="s">
        <v>411</v>
      </c>
      <c r="C43" s="364"/>
      <c r="D43" s="356"/>
      <c r="E43" s="356">
        <f>E38*E46</f>
        <v>0</v>
      </c>
      <c r="F43" s="356">
        <f t="shared" ref="F43:H43" si="9">F38*F46</f>
        <v>0</v>
      </c>
      <c r="G43" s="356">
        <f t="shared" si="9"/>
        <v>0</v>
      </c>
      <c r="H43" s="356">
        <f t="shared" si="9"/>
        <v>0</v>
      </c>
      <c r="I43" s="356"/>
      <c r="J43" s="330"/>
      <c r="K43" s="357"/>
      <c r="L43" s="155"/>
      <c r="M43" s="155"/>
    </row>
    <row r="44" spans="1:14" s="61" customFormat="1" ht="14.25" outlineLevel="1">
      <c r="B44" s="358" t="s">
        <v>121</v>
      </c>
      <c r="C44" s="363"/>
      <c r="D44" s="355"/>
      <c r="E44" s="355">
        <f>E40*E46</f>
        <v>0</v>
      </c>
      <c r="F44" s="355">
        <f t="shared" ref="F44:H44" si="10">F40*F46</f>
        <v>0</v>
      </c>
      <c r="G44" s="355">
        <f t="shared" si="10"/>
        <v>0</v>
      </c>
      <c r="H44" s="355">
        <f t="shared" si="10"/>
        <v>0</v>
      </c>
      <c r="I44" s="355"/>
      <c r="J44" s="155"/>
      <c r="K44" s="362">
        <f>SUM(C44:I44)</f>
        <v>0</v>
      </c>
      <c r="L44" s="155"/>
      <c r="M44" s="155"/>
    </row>
    <row r="45" spans="1:14" s="61" customFormat="1" outlineLevel="1">
      <c r="B45" s="358" t="s">
        <v>117</v>
      </c>
      <c r="C45" s="155"/>
      <c r="D45" s="155"/>
      <c r="E45" s="355">
        <f>E43+E44</f>
        <v>0</v>
      </c>
      <c r="F45" s="355">
        <f t="shared" ref="F45:H45" si="11">F43+F44</f>
        <v>0</v>
      </c>
      <c r="G45" s="355">
        <f t="shared" si="11"/>
        <v>0</v>
      </c>
      <c r="H45" s="355">
        <f t="shared" si="11"/>
        <v>0</v>
      </c>
      <c r="I45" s="155"/>
      <c r="J45" s="155"/>
      <c r="K45" s="362">
        <f>SUM(D45:J50)</f>
        <v>0</v>
      </c>
      <c r="L45" s="155"/>
      <c r="M45" s="155"/>
      <c r="N45" s="365"/>
    </row>
    <row r="46" spans="1:14" s="61" customFormat="1" ht="15" customHeight="1" outlineLevel="1">
      <c r="B46" s="366" t="s">
        <v>407</v>
      </c>
      <c r="C46" s="331"/>
      <c r="D46" s="340"/>
      <c r="E46" s="332">
        <v>0</v>
      </c>
      <c r="F46" s="332">
        <v>0</v>
      </c>
      <c r="G46" s="332">
        <v>0</v>
      </c>
      <c r="H46" s="332">
        <v>0</v>
      </c>
      <c r="I46" s="340"/>
      <c r="J46" s="340"/>
      <c r="K46" s="367"/>
      <c r="L46" s="155"/>
      <c r="M46" s="155"/>
      <c r="N46" s="339"/>
    </row>
    <row r="47" spans="1:14" s="61" customFormat="1" ht="15" customHeight="1" outlineLevel="1">
      <c r="B47" s="368"/>
      <c r="C47" s="333"/>
      <c r="D47" s="334"/>
      <c r="E47" s="155"/>
      <c r="F47" s="335"/>
      <c r="G47" s="335"/>
      <c r="H47" s="335"/>
      <c r="I47" s="335"/>
      <c r="J47" s="155"/>
      <c r="K47" s="155"/>
      <c r="L47" s="155"/>
      <c r="M47" s="155"/>
      <c r="N47" s="339"/>
    </row>
    <row r="48" spans="1:14" s="155" customFormat="1" ht="15" customHeight="1" outlineLevel="1">
      <c r="B48" s="368"/>
      <c r="C48" s="333"/>
      <c r="D48" s="334"/>
      <c r="F48" s="335"/>
      <c r="G48" s="335"/>
      <c r="H48" s="335"/>
      <c r="I48" s="335"/>
      <c r="N48" s="339"/>
    </row>
    <row r="49" spans="2:14" s="347" customFormat="1" ht="36.75" customHeight="1" outlineLevel="1">
      <c r="B49" s="351">
        <v>2012</v>
      </c>
      <c r="C49" s="326" t="s">
        <v>38</v>
      </c>
      <c r="D49" s="326" t="s">
        <v>416</v>
      </c>
      <c r="E49" s="326" t="s">
        <v>417</v>
      </c>
      <c r="F49" s="326" t="s">
        <v>110</v>
      </c>
      <c r="G49" s="326" t="s">
        <v>118</v>
      </c>
      <c r="H49" s="326" t="s">
        <v>119</v>
      </c>
      <c r="I49" s="326" t="s">
        <v>120</v>
      </c>
      <c r="J49" s="326" t="s">
        <v>106</v>
      </c>
      <c r="K49" s="352" t="s">
        <v>35</v>
      </c>
      <c r="L49" s="346"/>
      <c r="M49" s="346"/>
      <c r="N49" s="346"/>
    </row>
    <row r="50" spans="2:14" s="61" customFormat="1" outlineLevel="1">
      <c r="B50" s="327" t="s">
        <v>36</v>
      </c>
      <c r="C50" s="328"/>
      <c r="D50" s="328"/>
      <c r="E50" s="328"/>
      <c r="F50" s="328"/>
      <c r="G50" s="328"/>
      <c r="H50" s="328"/>
      <c r="I50" s="328"/>
      <c r="J50" s="155"/>
      <c r="K50" s="354"/>
      <c r="L50" s="155"/>
      <c r="M50" s="155"/>
      <c r="N50" s="339"/>
    </row>
    <row r="51" spans="2:14" s="61" customFormat="1" ht="14.25" outlineLevel="1">
      <c r="B51" s="329" t="s">
        <v>410</v>
      </c>
      <c r="C51" s="343">
        <v>92721561</v>
      </c>
      <c r="D51" s="343">
        <v>19067748</v>
      </c>
      <c r="E51" s="343">
        <v>22680860</v>
      </c>
      <c r="F51" s="343">
        <v>0</v>
      </c>
      <c r="G51" s="343">
        <v>0</v>
      </c>
      <c r="H51" s="343">
        <v>0</v>
      </c>
      <c r="I51" s="343">
        <v>0</v>
      </c>
      <c r="J51" s="343"/>
      <c r="K51" s="369">
        <f>SUM(C51:I51)</f>
        <v>134470169</v>
      </c>
      <c r="L51" s="155"/>
      <c r="M51" s="155"/>
      <c r="N51" s="355"/>
    </row>
    <row r="52" spans="2:14" s="61" customFormat="1" ht="14.25" outlineLevel="1">
      <c r="B52" s="358" t="s">
        <v>116</v>
      </c>
      <c r="C52" s="359">
        <f>C51/$K$51</f>
        <v>0.68953256837209742</v>
      </c>
      <c r="D52" s="359">
        <f t="shared" ref="D52:I52" si="12">D51/$K$51</f>
        <v>0.14179909300180921</v>
      </c>
      <c r="E52" s="359">
        <f t="shared" si="12"/>
        <v>0.16866833862609334</v>
      </c>
      <c r="F52" s="359">
        <f t="shared" si="12"/>
        <v>0</v>
      </c>
      <c r="G52" s="359">
        <f t="shared" si="12"/>
        <v>0</v>
      </c>
      <c r="H52" s="359">
        <f t="shared" si="12"/>
        <v>0</v>
      </c>
      <c r="I52" s="359">
        <f t="shared" si="12"/>
        <v>0</v>
      </c>
      <c r="J52" s="155"/>
      <c r="K52" s="360">
        <f>SUM(C52:I52)</f>
        <v>0.99999999999999989</v>
      </c>
      <c r="L52" s="155"/>
      <c r="M52" s="155"/>
      <c r="N52" s="339"/>
    </row>
    <row r="53" spans="2:14" s="61" customFormat="1" ht="14.25" outlineLevel="1">
      <c r="B53" s="376" t="s">
        <v>338</v>
      </c>
      <c r="C53" s="356">
        <v>-559287</v>
      </c>
      <c r="D53" s="356">
        <v>-115015</v>
      </c>
      <c r="E53" s="356">
        <v>-127698</v>
      </c>
      <c r="F53" s="356">
        <f t="shared" ref="F53:I53" si="13">-$C$15*F52</f>
        <v>0</v>
      </c>
      <c r="G53" s="356">
        <f t="shared" si="13"/>
        <v>0</v>
      </c>
      <c r="H53" s="356">
        <f t="shared" si="13"/>
        <v>0</v>
      </c>
      <c r="I53" s="356">
        <f t="shared" si="13"/>
        <v>0</v>
      </c>
      <c r="J53" s="330"/>
      <c r="K53" s="357">
        <f>SUM(C53:I53)</f>
        <v>-802000</v>
      </c>
      <c r="L53" s="155"/>
      <c r="M53" s="155"/>
      <c r="N53" s="361"/>
    </row>
    <row r="54" spans="2:14" s="61" customFormat="1" ht="14.25" outlineLevel="1">
      <c r="B54" s="358" t="s">
        <v>117</v>
      </c>
      <c r="C54" s="370">
        <f>C51+C53</f>
        <v>92162274</v>
      </c>
      <c r="D54" s="355">
        <f t="shared" ref="D54" si="14">D51+D53</f>
        <v>18952733</v>
      </c>
      <c r="E54" s="355">
        <f t="shared" ref="E54" si="15">E51+E53</f>
        <v>22553162</v>
      </c>
      <c r="F54" s="355">
        <f t="shared" ref="F54" si="16">F51+F53</f>
        <v>0</v>
      </c>
      <c r="G54" s="355">
        <f t="shared" ref="G54" si="17">G51+G53</f>
        <v>0</v>
      </c>
      <c r="H54" s="355">
        <f t="shared" ref="H54" si="18">H51+H53</f>
        <v>0</v>
      </c>
      <c r="I54" s="355">
        <f t="shared" ref="I54" si="19">I51+I53</f>
        <v>0</v>
      </c>
      <c r="J54" s="155"/>
      <c r="K54" s="362">
        <f>SUM(C54:I55)</f>
        <v>133668169</v>
      </c>
      <c r="L54" s="155"/>
      <c r="M54" s="155"/>
    </row>
    <row r="55" spans="2:14" s="61" customFormat="1" outlineLevel="1">
      <c r="B55" s="327" t="s">
        <v>37</v>
      </c>
      <c r="C55" s="155"/>
      <c r="D55" s="336"/>
      <c r="E55" s="371"/>
      <c r="F55" s="337"/>
      <c r="G55" s="338"/>
      <c r="H55" s="339"/>
      <c r="I55" s="155"/>
      <c r="J55" s="155"/>
      <c r="K55" s="372"/>
      <c r="L55" s="155"/>
      <c r="M55" s="155"/>
    </row>
    <row r="56" spans="2:14" s="61" customFormat="1" ht="14.25" outlineLevel="1">
      <c r="B56" s="329" t="s">
        <v>411</v>
      </c>
      <c r="C56" s="330">
        <v>0</v>
      </c>
      <c r="D56" s="330">
        <v>0</v>
      </c>
      <c r="E56" s="356">
        <v>53259</v>
      </c>
      <c r="F56" s="356">
        <f>F51*F59</f>
        <v>0</v>
      </c>
      <c r="G56" s="356">
        <f>G51*G59</f>
        <v>0</v>
      </c>
      <c r="H56" s="356">
        <f>H51*H59</f>
        <v>0</v>
      </c>
      <c r="I56" s="330"/>
      <c r="J56" s="330"/>
      <c r="K56" s="357">
        <f>SUM(C56:I56)</f>
        <v>53259</v>
      </c>
      <c r="L56" s="155"/>
    </row>
    <row r="57" spans="2:14" s="61" customFormat="1" ht="14.25" outlineLevel="1">
      <c r="B57" s="358" t="s">
        <v>121</v>
      </c>
      <c r="C57" s="155"/>
      <c r="D57" s="155"/>
      <c r="E57" s="355">
        <f>E53*E59</f>
        <v>-291.15143999999998</v>
      </c>
      <c r="F57" s="355">
        <f>F53*F59</f>
        <v>0</v>
      </c>
      <c r="G57" s="355">
        <f>G53*G59</f>
        <v>0</v>
      </c>
      <c r="H57" s="355">
        <f>H53*H59</f>
        <v>0</v>
      </c>
      <c r="I57" s="155"/>
      <c r="J57" s="155"/>
      <c r="K57" s="373">
        <f>SUM(C57:I57)</f>
        <v>-291.15143999999998</v>
      </c>
      <c r="L57" s="155"/>
      <c r="M57" s="155"/>
    </row>
    <row r="58" spans="2:14" s="61" customFormat="1" ht="14.25" outlineLevel="1">
      <c r="B58" s="358" t="s">
        <v>117</v>
      </c>
      <c r="C58" s="165"/>
      <c r="D58" s="165"/>
      <c r="E58" s="355">
        <f>E56+E57</f>
        <v>52967.848559999999</v>
      </c>
      <c r="F58" s="355">
        <f>F56+F57</f>
        <v>0</v>
      </c>
      <c r="G58" s="355">
        <f t="shared" ref="G58:H58" si="20">G56+G57</f>
        <v>0</v>
      </c>
      <c r="H58" s="355">
        <f t="shared" si="20"/>
        <v>0</v>
      </c>
      <c r="I58" s="165"/>
      <c r="J58" s="155"/>
      <c r="K58" s="374">
        <f>SUM(C58:I58)</f>
        <v>52967.848559999999</v>
      </c>
      <c r="L58" s="155"/>
      <c r="M58" s="155"/>
    </row>
    <row r="59" spans="2:14" s="61" customFormat="1" ht="14.25" outlineLevel="1">
      <c r="B59" s="366" t="s">
        <v>407</v>
      </c>
      <c r="C59" s="341"/>
      <c r="D59" s="341"/>
      <c r="E59" s="332">
        <v>2.2799999999999999E-3</v>
      </c>
      <c r="F59" s="332">
        <v>0</v>
      </c>
      <c r="G59" s="332">
        <v>0</v>
      </c>
      <c r="H59" s="332">
        <v>0</v>
      </c>
      <c r="I59" s="341"/>
      <c r="J59" s="340"/>
      <c r="K59" s="375"/>
      <c r="L59" s="155"/>
      <c r="M59" s="155"/>
    </row>
    <row r="60" spans="2:14" s="61" customFormat="1" ht="14.25" outlineLevel="1">
      <c r="B60" s="64"/>
      <c r="C60" s="78"/>
      <c r="D60" s="155"/>
      <c r="E60" s="155"/>
      <c r="F60" s="155"/>
      <c r="G60" s="155"/>
      <c r="H60" s="155"/>
      <c r="I60" s="155"/>
      <c r="J60" s="155"/>
      <c r="K60" s="155"/>
      <c r="L60" s="155"/>
      <c r="M60" s="155"/>
    </row>
    <row r="61" spans="2:14" s="61" customFormat="1" ht="14.25" outlineLevel="1">
      <c r="B61" s="64"/>
      <c r="C61" s="78"/>
      <c r="D61" s="155"/>
      <c r="E61" s="155"/>
      <c r="F61" s="155"/>
      <c r="G61" s="155"/>
      <c r="H61" s="155"/>
      <c r="I61" s="155"/>
      <c r="J61" s="155"/>
      <c r="L61" s="155"/>
      <c r="M61" s="155"/>
    </row>
    <row r="62" spans="2:14" s="347" customFormat="1" ht="35.25" customHeight="1" outlineLevel="1">
      <c r="B62" s="351">
        <v>2013</v>
      </c>
      <c r="C62" s="326" t="s">
        <v>38</v>
      </c>
      <c r="D62" s="326" t="s">
        <v>416</v>
      </c>
      <c r="E62" s="326" t="s">
        <v>417</v>
      </c>
      <c r="F62" s="326" t="s">
        <v>110</v>
      </c>
      <c r="G62" s="326" t="s">
        <v>118</v>
      </c>
      <c r="H62" s="326" t="s">
        <v>119</v>
      </c>
      <c r="I62" s="326" t="s">
        <v>120</v>
      </c>
      <c r="J62" s="326" t="s">
        <v>106</v>
      </c>
      <c r="K62" s="352" t="s">
        <v>35</v>
      </c>
      <c r="L62" s="346"/>
      <c r="M62" s="346"/>
    </row>
    <row r="63" spans="2:14" s="61" customFormat="1" outlineLevel="1">
      <c r="B63" s="342" t="s">
        <v>36</v>
      </c>
      <c r="C63" s="328"/>
      <c r="D63" s="328"/>
      <c r="E63" s="328"/>
      <c r="F63" s="328"/>
      <c r="G63" s="328"/>
      <c r="H63" s="328"/>
      <c r="I63" s="328"/>
      <c r="J63" s="155"/>
      <c r="K63" s="354"/>
      <c r="L63" s="155"/>
      <c r="M63" s="155"/>
    </row>
    <row r="64" spans="2:14" s="61" customFormat="1" ht="14.25" outlineLevel="1">
      <c r="B64" s="329" t="s">
        <v>410</v>
      </c>
      <c r="C64" s="343">
        <v>92721561</v>
      </c>
      <c r="D64" s="343">
        <v>19067748</v>
      </c>
      <c r="E64" s="343">
        <v>22680860</v>
      </c>
      <c r="F64" s="356">
        <v>0</v>
      </c>
      <c r="G64" s="356">
        <v>0</v>
      </c>
      <c r="H64" s="356">
        <v>0</v>
      </c>
      <c r="I64" s="356">
        <v>0</v>
      </c>
      <c r="J64" s="330"/>
      <c r="K64" s="357">
        <f>SUM(C64:I64)</f>
        <v>134470169</v>
      </c>
      <c r="L64" s="155"/>
      <c r="M64" s="155"/>
    </row>
    <row r="65" spans="2:13" s="61" customFormat="1" ht="14.25" outlineLevel="1">
      <c r="B65" s="358" t="s">
        <v>116</v>
      </c>
      <c r="C65" s="359">
        <f>C64/$K$51</f>
        <v>0.68953256837209742</v>
      </c>
      <c r="D65" s="359">
        <f>D64/$K$51</f>
        <v>0.14179909300180921</v>
      </c>
      <c r="E65" s="359">
        <f>E64/$K$51</f>
        <v>0.16866833862609334</v>
      </c>
      <c r="F65" s="359">
        <f t="shared" ref="F65:I65" si="21">F64/$K$51</f>
        <v>0</v>
      </c>
      <c r="G65" s="359">
        <f t="shared" si="21"/>
        <v>0</v>
      </c>
      <c r="H65" s="359">
        <f t="shared" si="21"/>
        <v>0</v>
      </c>
      <c r="I65" s="359">
        <f t="shared" si="21"/>
        <v>0</v>
      </c>
      <c r="J65" s="155"/>
      <c r="K65" s="360">
        <f>SUM(C65:I65)</f>
        <v>0.99999999999999989</v>
      </c>
      <c r="L65" s="155"/>
      <c r="M65" s="155"/>
    </row>
    <row r="66" spans="2:13" s="61" customFormat="1" ht="14.25" outlineLevel="1">
      <c r="B66" s="376" t="s">
        <v>338</v>
      </c>
      <c r="C66" s="356">
        <v>-559287</v>
      </c>
      <c r="D66" s="356">
        <v>-115015</v>
      </c>
      <c r="E66" s="356">
        <v>-127698</v>
      </c>
      <c r="F66" s="355">
        <f t="shared" ref="F66:I66" si="22">-$C$16*F65</f>
        <v>0</v>
      </c>
      <c r="G66" s="355">
        <f t="shared" si="22"/>
        <v>0</v>
      </c>
      <c r="H66" s="355">
        <f t="shared" si="22"/>
        <v>0</v>
      </c>
      <c r="I66" s="355">
        <f t="shared" si="22"/>
        <v>0</v>
      </c>
      <c r="J66" s="155"/>
      <c r="K66" s="362">
        <f>SUM(C66:I66)</f>
        <v>-802000</v>
      </c>
      <c r="L66" s="155"/>
      <c r="M66" s="155"/>
    </row>
    <row r="67" spans="2:13" s="61" customFormat="1" ht="14.25" outlineLevel="1">
      <c r="B67" s="358" t="s">
        <v>117</v>
      </c>
      <c r="C67" s="370">
        <f>C64+C66</f>
        <v>92162274</v>
      </c>
      <c r="D67" s="355">
        <f>D64+D66</f>
        <v>18952733</v>
      </c>
      <c r="E67" s="355">
        <f>E64+E66</f>
        <v>22553162</v>
      </c>
      <c r="F67" s="355">
        <f t="shared" ref="F67" si="23">F64+F66</f>
        <v>0</v>
      </c>
      <c r="G67" s="355">
        <f t="shared" ref="G67" si="24">G64+G66</f>
        <v>0</v>
      </c>
      <c r="H67" s="355">
        <f t="shared" ref="H67" si="25">H64+H66</f>
        <v>0</v>
      </c>
      <c r="I67" s="355">
        <f t="shared" ref="I67" si="26">I64+I66</f>
        <v>0</v>
      </c>
      <c r="J67" s="155"/>
      <c r="K67" s="362">
        <f>SUM(C67:I68)</f>
        <v>133668169</v>
      </c>
      <c r="L67" s="155"/>
      <c r="M67" s="155"/>
    </row>
    <row r="68" spans="2:13" s="61" customFormat="1" outlineLevel="1">
      <c r="B68" s="342" t="s">
        <v>37</v>
      </c>
      <c r="C68" s="155"/>
      <c r="D68" s="336"/>
      <c r="E68" s="371"/>
      <c r="F68" s="337"/>
      <c r="G68" s="338"/>
      <c r="H68" s="339"/>
      <c r="I68" s="155"/>
      <c r="J68" s="155"/>
      <c r="K68" s="372"/>
      <c r="L68" s="155"/>
      <c r="M68" s="155"/>
    </row>
    <row r="69" spans="2:13" s="61" customFormat="1" ht="14.25" outlineLevel="1">
      <c r="B69" s="329" t="s">
        <v>411</v>
      </c>
      <c r="C69" s="330"/>
      <c r="D69" s="330"/>
      <c r="E69" s="356">
        <v>53259</v>
      </c>
      <c r="F69" s="356">
        <f t="shared" ref="F69:H69" si="27">F64*F72</f>
        <v>0</v>
      </c>
      <c r="G69" s="356">
        <f t="shared" si="27"/>
        <v>0</v>
      </c>
      <c r="H69" s="356">
        <f t="shared" si="27"/>
        <v>0</v>
      </c>
      <c r="I69" s="330"/>
      <c r="J69" s="330"/>
      <c r="K69" s="357">
        <f>SUM(C69:I69)</f>
        <v>53259</v>
      </c>
      <c r="L69" s="155"/>
      <c r="M69" s="155"/>
    </row>
    <row r="70" spans="2:13" s="61" customFormat="1" ht="14.25" outlineLevel="1">
      <c r="B70" s="358" t="s">
        <v>121</v>
      </c>
      <c r="C70" s="155"/>
      <c r="D70" s="155"/>
      <c r="E70" s="355">
        <f>E66*E72</f>
        <v>-291.15143999999998</v>
      </c>
      <c r="F70" s="355">
        <f t="shared" ref="F70:H70" si="28">F66*F72</f>
        <v>0</v>
      </c>
      <c r="G70" s="355">
        <f t="shared" si="28"/>
        <v>0</v>
      </c>
      <c r="H70" s="355">
        <f t="shared" si="28"/>
        <v>0</v>
      </c>
      <c r="I70" s="155"/>
      <c r="J70" s="155"/>
      <c r="K70" s="373">
        <f>SUM(C70:I70)</f>
        <v>-291.15143999999998</v>
      </c>
      <c r="L70" s="155"/>
      <c r="M70" s="155"/>
    </row>
    <row r="71" spans="2:13" s="61" customFormat="1" ht="14.25" outlineLevel="1">
      <c r="B71" s="358" t="s">
        <v>117</v>
      </c>
      <c r="C71" s="155"/>
      <c r="D71" s="155"/>
      <c r="E71" s="355">
        <f>E69+E70</f>
        <v>52967.848559999999</v>
      </c>
      <c r="F71" s="355">
        <f t="shared" ref="F71" si="29">F69+F70</f>
        <v>0</v>
      </c>
      <c r="G71" s="355">
        <f t="shared" ref="G71" si="30">G69+G70</f>
        <v>0</v>
      </c>
      <c r="H71" s="355">
        <f t="shared" ref="H71" si="31">H69+H70</f>
        <v>0</v>
      </c>
      <c r="I71" s="155"/>
      <c r="J71" s="155"/>
      <c r="K71" s="362">
        <f>SUM(C71:I71)</f>
        <v>52967.848559999999</v>
      </c>
      <c r="L71" s="155"/>
      <c r="M71" s="155"/>
    </row>
    <row r="72" spans="2:13" s="61" customFormat="1" ht="14.25" outlineLevel="1">
      <c r="B72" s="366" t="s">
        <v>409</v>
      </c>
      <c r="C72" s="341"/>
      <c r="D72" s="341"/>
      <c r="E72" s="332">
        <v>2.2799999999999999E-3</v>
      </c>
      <c r="F72" s="332">
        <v>0</v>
      </c>
      <c r="G72" s="332">
        <v>0</v>
      </c>
      <c r="H72" s="332">
        <v>0</v>
      </c>
      <c r="I72" s="341"/>
      <c r="J72" s="340"/>
      <c r="K72" s="375"/>
      <c r="L72" s="155"/>
      <c r="M72" s="155"/>
    </row>
    <row r="73" spans="2:13" s="61" customFormat="1" ht="14.25" outlineLevel="1">
      <c r="B73" s="64"/>
      <c r="C73" s="78"/>
      <c r="L73" s="155"/>
    </row>
    <row r="74" spans="2:13" s="61" customFormat="1" ht="14.25" outlineLevel="1">
      <c r="B74" s="64"/>
      <c r="C74" s="78"/>
    </row>
    <row r="75" spans="2:13" s="347" customFormat="1" ht="34.5" customHeight="1" outlineLevel="1">
      <c r="B75" s="351">
        <v>2014</v>
      </c>
      <c r="C75" s="326" t="s">
        <v>38</v>
      </c>
      <c r="D75" s="326" t="s">
        <v>416</v>
      </c>
      <c r="E75" s="326" t="s">
        <v>417</v>
      </c>
      <c r="F75" s="326" t="s">
        <v>110</v>
      </c>
      <c r="G75" s="326" t="s">
        <v>118</v>
      </c>
      <c r="H75" s="326" t="s">
        <v>119</v>
      </c>
      <c r="I75" s="326" t="s">
        <v>120</v>
      </c>
      <c r="J75" s="326" t="s">
        <v>106</v>
      </c>
      <c r="K75" s="352" t="s">
        <v>35</v>
      </c>
    </row>
    <row r="76" spans="2:13" s="61" customFormat="1" outlineLevel="1">
      <c r="B76" s="342" t="s">
        <v>36</v>
      </c>
      <c r="C76" s="328"/>
      <c r="D76" s="328"/>
      <c r="E76" s="328"/>
      <c r="F76" s="328"/>
      <c r="G76" s="328"/>
      <c r="H76" s="328"/>
      <c r="I76" s="328"/>
      <c r="J76" s="155"/>
      <c r="K76" s="354"/>
    </row>
    <row r="77" spans="2:13" s="61" customFormat="1" ht="14.25" outlineLevel="1">
      <c r="B77" s="376" t="s">
        <v>410</v>
      </c>
      <c r="C77" s="343">
        <v>92721561</v>
      </c>
      <c r="D77" s="343">
        <v>19067748</v>
      </c>
      <c r="E77" s="343">
        <v>22680860</v>
      </c>
      <c r="F77" s="356">
        <v>0</v>
      </c>
      <c r="G77" s="356">
        <v>0</v>
      </c>
      <c r="H77" s="356">
        <v>0</v>
      </c>
      <c r="I77" s="356">
        <v>0</v>
      </c>
      <c r="J77" s="330"/>
      <c r="K77" s="357">
        <f>SUM(C77:I77)</f>
        <v>134470169</v>
      </c>
    </row>
    <row r="78" spans="2:13" s="61" customFormat="1" ht="14.25" outlineLevel="1">
      <c r="B78" s="358" t="s">
        <v>116</v>
      </c>
      <c r="C78" s="359">
        <f>C77/$K$51</f>
        <v>0.68953256837209742</v>
      </c>
      <c r="D78" s="359">
        <f>D77/$K$51</f>
        <v>0.14179909300180921</v>
      </c>
      <c r="E78" s="359">
        <f>E77/$K$51</f>
        <v>0.16866833862609334</v>
      </c>
      <c r="F78" s="359">
        <f t="shared" ref="F78:I78" si="32">F77/$K$51</f>
        <v>0</v>
      </c>
      <c r="G78" s="359">
        <f t="shared" si="32"/>
        <v>0</v>
      </c>
      <c r="H78" s="359">
        <f t="shared" si="32"/>
        <v>0</v>
      </c>
      <c r="I78" s="359">
        <f t="shared" si="32"/>
        <v>0</v>
      </c>
      <c r="J78" s="155"/>
      <c r="K78" s="360">
        <f>SUM(C78:I78)</f>
        <v>0.99999999999999989</v>
      </c>
    </row>
    <row r="79" spans="2:13" s="61" customFormat="1" ht="14.25" outlineLevel="1">
      <c r="B79" s="376" t="s">
        <v>338</v>
      </c>
      <c r="C79" s="356">
        <v>-559287</v>
      </c>
      <c r="D79" s="356">
        <v>-115015</v>
      </c>
      <c r="E79" s="356">
        <v>-127698</v>
      </c>
      <c r="F79" s="355">
        <f t="shared" ref="F79:I79" si="33">-$C$17*F78</f>
        <v>0</v>
      </c>
      <c r="G79" s="355">
        <f t="shared" si="33"/>
        <v>0</v>
      </c>
      <c r="H79" s="355">
        <f t="shared" si="33"/>
        <v>0</v>
      </c>
      <c r="I79" s="355">
        <f t="shared" si="33"/>
        <v>0</v>
      </c>
      <c r="J79" s="155"/>
      <c r="K79" s="362">
        <f>SUM(C79:I79)</f>
        <v>-802000</v>
      </c>
    </row>
    <row r="80" spans="2:13" s="61" customFormat="1" ht="14.25" outlineLevel="1">
      <c r="B80" s="358" t="s">
        <v>117</v>
      </c>
      <c r="C80" s="370">
        <f>C77+C79</f>
        <v>92162274</v>
      </c>
      <c r="D80" s="355">
        <f>D77+D79</f>
        <v>18952733</v>
      </c>
      <c r="E80" s="355">
        <f>E77+E79</f>
        <v>22553162</v>
      </c>
      <c r="F80" s="355">
        <f t="shared" ref="F80" si="34">F77+F79</f>
        <v>0</v>
      </c>
      <c r="G80" s="355">
        <f t="shared" ref="G80" si="35">G77+G79</f>
        <v>0</v>
      </c>
      <c r="H80" s="355">
        <f t="shared" ref="H80" si="36">H77+H79</f>
        <v>0</v>
      </c>
      <c r="I80" s="355">
        <f t="shared" ref="I80" si="37">I77+I79</f>
        <v>0</v>
      </c>
      <c r="J80" s="155"/>
      <c r="K80" s="362">
        <f>SUM(C80:I81)</f>
        <v>133668169</v>
      </c>
    </row>
    <row r="81" spans="2:11" s="61" customFormat="1" outlineLevel="1">
      <c r="B81" s="342" t="s">
        <v>37</v>
      </c>
      <c r="C81" s="155"/>
      <c r="D81" s="336"/>
      <c r="E81" s="371"/>
      <c r="F81" s="337"/>
      <c r="G81" s="338"/>
      <c r="H81" s="339"/>
      <c r="I81" s="155"/>
      <c r="J81" s="155"/>
      <c r="K81" s="372"/>
    </row>
    <row r="82" spans="2:11" s="61" customFormat="1" ht="14.25" outlineLevel="1">
      <c r="B82" s="376" t="s">
        <v>411</v>
      </c>
      <c r="C82" s="330"/>
      <c r="D82" s="330"/>
      <c r="E82" s="356">
        <v>53259</v>
      </c>
      <c r="F82" s="356">
        <f t="shared" ref="F82:H82" si="38">F77*F85</f>
        <v>0</v>
      </c>
      <c r="G82" s="356">
        <f t="shared" si="38"/>
        <v>0</v>
      </c>
      <c r="H82" s="356">
        <f t="shared" si="38"/>
        <v>0</v>
      </c>
      <c r="I82" s="330"/>
      <c r="J82" s="330"/>
      <c r="K82" s="357">
        <f>SUM(C82:I82)</f>
        <v>53259</v>
      </c>
    </row>
    <row r="83" spans="2:11" s="61" customFormat="1" ht="14.25" outlineLevel="1">
      <c r="B83" s="358" t="s">
        <v>121</v>
      </c>
      <c r="C83" s="155"/>
      <c r="D83" s="155"/>
      <c r="E83" s="355">
        <f>E79*E85</f>
        <v>-291.15143999999998</v>
      </c>
      <c r="F83" s="355">
        <f t="shared" ref="F83:H83" si="39">F79*F85</f>
        <v>0</v>
      </c>
      <c r="G83" s="355">
        <f t="shared" si="39"/>
        <v>0</v>
      </c>
      <c r="H83" s="355">
        <f t="shared" si="39"/>
        <v>0</v>
      </c>
      <c r="I83" s="155"/>
      <c r="J83" s="155"/>
      <c r="K83" s="373">
        <f>SUM(C83:I83)</f>
        <v>-291.15143999999998</v>
      </c>
    </row>
    <row r="84" spans="2:11" s="61" customFormat="1" ht="14.25" outlineLevel="1">
      <c r="B84" s="358" t="s">
        <v>117</v>
      </c>
      <c r="C84" s="155"/>
      <c r="D84" s="155"/>
      <c r="E84" s="355">
        <f>E82+E83</f>
        <v>52967.848559999999</v>
      </c>
      <c r="F84" s="355">
        <f t="shared" ref="F84" si="40">F82+F83</f>
        <v>0</v>
      </c>
      <c r="G84" s="355">
        <f t="shared" ref="G84" si="41">G82+G83</f>
        <v>0</v>
      </c>
      <c r="H84" s="355">
        <f t="shared" ref="H84" si="42">H82+H83</f>
        <v>0</v>
      </c>
      <c r="I84" s="155"/>
      <c r="J84" s="155"/>
      <c r="K84" s="362">
        <f>SUM(C84:I84)</f>
        <v>52967.848559999999</v>
      </c>
    </row>
    <row r="85" spans="2:11" s="61" customFormat="1" ht="14.25" outlineLevel="1">
      <c r="B85" s="366" t="s">
        <v>407</v>
      </c>
      <c r="C85" s="341"/>
      <c r="D85" s="341"/>
      <c r="E85" s="332">
        <v>2.2799999999999999E-3</v>
      </c>
      <c r="F85" s="332">
        <v>0</v>
      </c>
      <c r="G85" s="332">
        <v>0</v>
      </c>
      <c r="H85" s="332">
        <v>0</v>
      </c>
      <c r="I85" s="341"/>
      <c r="J85" s="340"/>
      <c r="K85" s="375"/>
    </row>
    <row r="86" spans="2:11" s="61" customFormat="1" ht="14.25" outlineLevel="1">
      <c r="C86" s="78"/>
    </row>
    <row r="87" spans="2:11" s="61" customFormat="1" ht="14.25" outlineLevel="1">
      <c r="B87" s="78"/>
      <c r="C87" s="345"/>
    </row>
    <row r="88" spans="2:11" s="61" customFormat="1" ht="30" outlineLevel="1">
      <c r="B88" s="351">
        <v>2015</v>
      </c>
      <c r="C88" s="326" t="s">
        <v>38</v>
      </c>
      <c r="D88" s="326" t="s">
        <v>416</v>
      </c>
      <c r="E88" s="326" t="s">
        <v>417</v>
      </c>
      <c r="F88" s="326" t="s">
        <v>110</v>
      </c>
      <c r="G88" s="326" t="s">
        <v>118</v>
      </c>
      <c r="H88" s="326" t="s">
        <v>119</v>
      </c>
      <c r="I88" s="326" t="s">
        <v>120</v>
      </c>
      <c r="J88" s="326" t="s">
        <v>106</v>
      </c>
      <c r="K88" s="352" t="s">
        <v>35</v>
      </c>
    </row>
    <row r="89" spans="2:11" s="61" customFormat="1" outlineLevel="1">
      <c r="B89" s="342" t="s">
        <v>36</v>
      </c>
      <c r="C89" s="328"/>
      <c r="D89" s="328"/>
      <c r="E89" s="328"/>
      <c r="F89" s="328"/>
      <c r="G89" s="328"/>
      <c r="H89" s="328"/>
      <c r="I89" s="328"/>
      <c r="J89" s="155"/>
      <c r="K89" s="354"/>
    </row>
    <row r="90" spans="2:11" s="61" customFormat="1" ht="14.25" outlineLevel="1">
      <c r="B90" s="376" t="s">
        <v>410</v>
      </c>
      <c r="C90" s="343">
        <v>92721561</v>
      </c>
      <c r="D90" s="343">
        <v>19067748</v>
      </c>
      <c r="E90" s="343">
        <v>22680860</v>
      </c>
      <c r="F90" s="356">
        <v>0</v>
      </c>
      <c r="G90" s="356">
        <v>0</v>
      </c>
      <c r="H90" s="356">
        <v>0</v>
      </c>
      <c r="I90" s="356">
        <v>0</v>
      </c>
      <c r="J90" s="330"/>
      <c r="K90" s="357">
        <f>SUM(C90:I90)</f>
        <v>134470169</v>
      </c>
    </row>
    <row r="91" spans="2:11" s="61" customFormat="1" ht="14.25" outlineLevel="1">
      <c r="B91" s="358" t="s">
        <v>116</v>
      </c>
      <c r="C91" s="359">
        <f t="shared" ref="C91:I91" si="43">C90/$K$51</f>
        <v>0.68953256837209742</v>
      </c>
      <c r="D91" s="359">
        <f t="shared" si="43"/>
        <v>0.14179909300180921</v>
      </c>
      <c r="E91" s="359">
        <f t="shared" si="43"/>
        <v>0.16866833862609334</v>
      </c>
      <c r="F91" s="359">
        <f t="shared" si="43"/>
        <v>0</v>
      </c>
      <c r="G91" s="359">
        <f t="shared" si="43"/>
        <v>0</v>
      </c>
      <c r="H91" s="359">
        <f t="shared" si="43"/>
        <v>0</v>
      </c>
      <c r="I91" s="359">
        <f t="shared" si="43"/>
        <v>0</v>
      </c>
      <c r="J91" s="155"/>
      <c r="K91" s="360">
        <f>SUM(C91:I91)</f>
        <v>0.99999999999999989</v>
      </c>
    </row>
    <row r="92" spans="2:11" s="61" customFormat="1" ht="14.25" outlineLevel="1">
      <c r="B92" s="376" t="s">
        <v>338</v>
      </c>
      <c r="C92" s="356">
        <v>-559287</v>
      </c>
      <c r="D92" s="356">
        <v>-115015</v>
      </c>
      <c r="E92" s="356">
        <v>-127698</v>
      </c>
      <c r="F92" s="355">
        <f t="shared" ref="F92:I92" si="44">-$C$17*F91</f>
        <v>0</v>
      </c>
      <c r="G92" s="355">
        <f t="shared" si="44"/>
        <v>0</v>
      </c>
      <c r="H92" s="355">
        <f t="shared" si="44"/>
        <v>0</v>
      </c>
      <c r="I92" s="355">
        <f t="shared" si="44"/>
        <v>0</v>
      </c>
      <c r="J92" s="155"/>
      <c r="K92" s="362">
        <f>SUM(C92:I92)</f>
        <v>-802000</v>
      </c>
    </row>
    <row r="93" spans="2:11" s="61" customFormat="1" ht="14.25" outlineLevel="1">
      <c r="B93" s="358" t="s">
        <v>117</v>
      </c>
      <c r="C93" s="370">
        <f>C90+C92</f>
        <v>92162274</v>
      </c>
      <c r="D93" s="355">
        <f t="shared" ref="D93:I93" si="45">D90+D92</f>
        <v>18952733</v>
      </c>
      <c r="E93" s="355">
        <f t="shared" si="45"/>
        <v>22553162</v>
      </c>
      <c r="F93" s="355">
        <f t="shared" si="45"/>
        <v>0</v>
      </c>
      <c r="G93" s="355">
        <f t="shared" si="45"/>
        <v>0</v>
      </c>
      <c r="H93" s="355">
        <f t="shared" si="45"/>
        <v>0</v>
      </c>
      <c r="I93" s="355">
        <f t="shared" si="45"/>
        <v>0</v>
      </c>
      <c r="J93" s="155"/>
      <c r="K93" s="362">
        <f>SUM(C93:I94)</f>
        <v>133668169</v>
      </c>
    </row>
    <row r="94" spans="2:11" s="61" customFormat="1" outlineLevel="1">
      <c r="B94" s="342" t="s">
        <v>37</v>
      </c>
      <c r="C94" s="155"/>
      <c r="D94" s="336"/>
      <c r="E94" s="371"/>
      <c r="F94" s="337"/>
      <c r="G94" s="338"/>
      <c r="H94" s="339"/>
      <c r="I94" s="155"/>
      <c r="J94" s="155"/>
      <c r="K94" s="372"/>
    </row>
    <row r="95" spans="2:11" s="61" customFormat="1" ht="14.25" outlineLevel="1">
      <c r="B95" s="376" t="s">
        <v>411</v>
      </c>
      <c r="C95" s="330"/>
      <c r="D95" s="330"/>
      <c r="E95" s="356">
        <v>53259</v>
      </c>
      <c r="F95" s="356">
        <f t="shared" ref="F95:H95" si="46">F90*F98</f>
        <v>0</v>
      </c>
      <c r="G95" s="356">
        <f t="shared" si="46"/>
        <v>0</v>
      </c>
      <c r="H95" s="356">
        <f t="shared" si="46"/>
        <v>0</v>
      </c>
      <c r="I95" s="330"/>
      <c r="J95" s="330"/>
      <c r="K95" s="357">
        <f>SUM(C95:I95)</f>
        <v>53259</v>
      </c>
    </row>
    <row r="96" spans="2:11" s="61" customFormat="1" ht="14.25" outlineLevel="1">
      <c r="B96" s="358" t="s">
        <v>121</v>
      </c>
      <c r="C96" s="155"/>
      <c r="D96" s="155"/>
      <c r="E96" s="355">
        <f>E92*E98</f>
        <v>-291.15143999999998</v>
      </c>
      <c r="F96" s="355">
        <f t="shared" ref="F96:H96" si="47">F92*F98</f>
        <v>0</v>
      </c>
      <c r="G96" s="355">
        <f t="shared" si="47"/>
        <v>0</v>
      </c>
      <c r="H96" s="355">
        <f t="shared" si="47"/>
        <v>0</v>
      </c>
      <c r="I96" s="155"/>
      <c r="J96" s="155"/>
      <c r="K96" s="373">
        <f>SUM(C96:I96)</f>
        <v>-291.15143999999998</v>
      </c>
    </row>
    <row r="97" spans="2:11" s="61" customFormat="1" ht="14.25" outlineLevel="1">
      <c r="B97" s="358" t="s">
        <v>117</v>
      </c>
      <c r="C97" s="155"/>
      <c r="D97" s="155"/>
      <c r="E97" s="355">
        <f>E95+E96</f>
        <v>52967.848559999999</v>
      </c>
      <c r="F97" s="355">
        <f t="shared" ref="F97:H97" si="48">F95+F96</f>
        <v>0</v>
      </c>
      <c r="G97" s="355">
        <f t="shared" si="48"/>
        <v>0</v>
      </c>
      <c r="H97" s="355">
        <f t="shared" si="48"/>
        <v>0</v>
      </c>
      <c r="I97" s="155"/>
      <c r="J97" s="155"/>
      <c r="K97" s="362">
        <f>SUM(C97:I97)</f>
        <v>52967.848559999999</v>
      </c>
    </row>
    <row r="98" spans="2:11" s="61" customFormat="1" ht="14.25" outlineLevel="1">
      <c r="B98" s="366" t="s">
        <v>407</v>
      </c>
      <c r="C98" s="341"/>
      <c r="D98" s="341"/>
      <c r="E98" s="332">
        <v>2.2799999999999999E-3</v>
      </c>
      <c r="F98" s="332">
        <v>0</v>
      </c>
      <c r="G98" s="332">
        <v>0</v>
      </c>
      <c r="H98" s="332">
        <v>0</v>
      </c>
      <c r="I98" s="341"/>
      <c r="J98" s="340"/>
      <c r="K98" s="375"/>
    </row>
    <row r="99" spans="2:11" s="61" customFormat="1" ht="14.25" outlineLevel="1">
      <c r="B99" s="78"/>
    </row>
    <row r="100" spans="2:11" s="61" customFormat="1" ht="14.25" outlineLevel="1">
      <c r="B100" s="78"/>
    </row>
    <row r="101" spans="2:11" s="61" customFormat="1" ht="30" outlineLevel="1">
      <c r="B101" s="351">
        <v>2016</v>
      </c>
      <c r="C101" s="326" t="s">
        <v>38</v>
      </c>
      <c r="D101" s="326" t="s">
        <v>416</v>
      </c>
      <c r="E101" s="326" t="s">
        <v>417</v>
      </c>
      <c r="F101" s="326" t="s">
        <v>110</v>
      </c>
      <c r="G101" s="326" t="s">
        <v>118</v>
      </c>
      <c r="H101" s="326" t="s">
        <v>119</v>
      </c>
      <c r="I101" s="326" t="s">
        <v>120</v>
      </c>
      <c r="J101" s="326" t="s">
        <v>106</v>
      </c>
      <c r="K101" s="352" t="s">
        <v>35</v>
      </c>
    </row>
    <row r="102" spans="2:11" s="61" customFormat="1" outlineLevel="1">
      <c r="B102" s="342" t="s">
        <v>36</v>
      </c>
      <c r="C102" s="328"/>
      <c r="D102" s="328"/>
      <c r="E102" s="328"/>
      <c r="F102" s="328"/>
      <c r="G102" s="328"/>
      <c r="H102" s="328"/>
      <c r="I102" s="328"/>
      <c r="J102" s="155"/>
      <c r="K102" s="354"/>
    </row>
    <row r="103" spans="2:11" s="61" customFormat="1" ht="14.25" outlineLevel="1">
      <c r="B103" s="376" t="s">
        <v>410</v>
      </c>
      <c r="C103" s="343">
        <v>0</v>
      </c>
      <c r="D103" s="356">
        <v>0</v>
      </c>
      <c r="E103" s="356">
        <v>0</v>
      </c>
      <c r="F103" s="356">
        <v>0</v>
      </c>
      <c r="G103" s="356">
        <v>0</v>
      </c>
      <c r="H103" s="356">
        <v>0</v>
      </c>
      <c r="I103" s="356">
        <v>0</v>
      </c>
      <c r="J103" s="330"/>
      <c r="K103" s="357">
        <f>SUM(C103:I103)</f>
        <v>0</v>
      </c>
    </row>
    <row r="104" spans="2:11" s="22" customFormat="1" outlineLevel="1">
      <c r="B104" s="358" t="s">
        <v>116</v>
      </c>
      <c r="C104" s="359">
        <f t="shared" ref="C104:I104" si="49">C103/$K$51</f>
        <v>0</v>
      </c>
      <c r="D104" s="359">
        <f t="shared" si="49"/>
        <v>0</v>
      </c>
      <c r="E104" s="359">
        <f t="shared" si="49"/>
        <v>0</v>
      </c>
      <c r="F104" s="359">
        <f t="shared" si="49"/>
        <v>0</v>
      </c>
      <c r="G104" s="359">
        <f t="shared" si="49"/>
        <v>0</v>
      </c>
      <c r="H104" s="359">
        <f t="shared" si="49"/>
        <v>0</v>
      </c>
      <c r="I104" s="359">
        <f t="shared" si="49"/>
        <v>0</v>
      </c>
      <c r="J104" s="155"/>
      <c r="K104" s="360">
        <f>SUM(C104:I104)</f>
        <v>0</v>
      </c>
    </row>
    <row r="105" spans="2:11" s="22" customFormat="1" outlineLevel="1">
      <c r="B105" s="358" t="s">
        <v>338</v>
      </c>
      <c r="C105" s="355">
        <f t="shared" ref="C105:I105" si="50">-$C$17*C104</f>
        <v>0</v>
      </c>
      <c r="D105" s="355">
        <f t="shared" si="50"/>
        <v>0</v>
      </c>
      <c r="E105" s="355">
        <f t="shared" si="50"/>
        <v>0</v>
      </c>
      <c r="F105" s="355">
        <f t="shared" si="50"/>
        <v>0</v>
      </c>
      <c r="G105" s="355">
        <f t="shared" si="50"/>
        <v>0</v>
      </c>
      <c r="H105" s="355">
        <f t="shared" si="50"/>
        <v>0</v>
      </c>
      <c r="I105" s="355">
        <f t="shared" si="50"/>
        <v>0</v>
      </c>
      <c r="J105" s="155"/>
      <c r="K105" s="362">
        <f>SUM(C105:I105)</f>
        <v>0</v>
      </c>
    </row>
    <row r="106" spans="2:11" s="22" customFormat="1" outlineLevel="1">
      <c r="B106" s="358" t="s">
        <v>117</v>
      </c>
      <c r="C106" s="370">
        <f>C103+C105</f>
        <v>0</v>
      </c>
      <c r="D106" s="355">
        <f t="shared" ref="D106:I106" si="51">D103+D105</f>
        <v>0</v>
      </c>
      <c r="E106" s="355">
        <f t="shared" si="51"/>
        <v>0</v>
      </c>
      <c r="F106" s="355">
        <f t="shared" si="51"/>
        <v>0</v>
      </c>
      <c r="G106" s="355">
        <f t="shared" si="51"/>
        <v>0</v>
      </c>
      <c r="H106" s="355">
        <f t="shared" si="51"/>
        <v>0</v>
      </c>
      <c r="I106" s="355">
        <f t="shared" si="51"/>
        <v>0</v>
      </c>
      <c r="J106" s="155"/>
      <c r="K106" s="362">
        <f>SUM(C106:I107)</f>
        <v>0</v>
      </c>
    </row>
    <row r="107" spans="2:11" s="22" customFormat="1" outlineLevel="1">
      <c r="B107" s="342" t="s">
        <v>37</v>
      </c>
      <c r="C107" s="155"/>
      <c r="D107" s="336"/>
      <c r="E107" s="371"/>
      <c r="F107" s="337"/>
      <c r="G107" s="338"/>
      <c r="H107" s="339"/>
      <c r="I107" s="155"/>
      <c r="J107" s="155"/>
      <c r="K107" s="372"/>
    </row>
    <row r="108" spans="2:11" s="22" customFormat="1" outlineLevel="1">
      <c r="B108" s="376" t="s">
        <v>411</v>
      </c>
      <c r="C108" s="330"/>
      <c r="D108" s="330"/>
      <c r="E108" s="356">
        <f>E103*E111</f>
        <v>0</v>
      </c>
      <c r="F108" s="356">
        <f t="shared" ref="F108:H108" si="52">F103*F111</f>
        <v>0</v>
      </c>
      <c r="G108" s="356">
        <f t="shared" si="52"/>
        <v>0</v>
      </c>
      <c r="H108" s="356">
        <f t="shared" si="52"/>
        <v>0</v>
      </c>
      <c r="I108" s="330"/>
      <c r="J108" s="330"/>
      <c r="K108" s="357">
        <f>SUM(C108:I108)</f>
        <v>0</v>
      </c>
    </row>
    <row r="109" spans="2:11" s="22" customFormat="1" outlineLevel="1">
      <c r="B109" s="358" t="s">
        <v>121</v>
      </c>
      <c r="C109" s="155"/>
      <c r="D109" s="155"/>
      <c r="E109" s="355">
        <f>E105*E111</f>
        <v>0</v>
      </c>
      <c r="F109" s="355">
        <f t="shared" ref="F109:H109" si="53">F105*F111</f>
        <v>0</v>
      </c>
      <c r="G109" s="355">
        <f t="shared" si="53"/>
        <v>0</v>
      </c>
      <c r="H109" s="355">
        <f t="shared" si="53"/>
        <v>0</v>
      </c>
      <c r="I109" s="155"/>
      <c r="J109" s="155"/>
      <c r="K109" s="373">
        <f>SUM(C109:I109)</f>
        <v>0</v>
      </c>
    </row>
    <row r="110" spans="2:11" s="22" customFormat="1" outlineLevel="1">
      <c r="B110" s="358" t="s">
        <v>117</v>
      </c>
      <c r="C110" s="155"/>
      <c r="D110" s="155"/>
      <c r="E110" s="355">
        <f>E108+E109</f>
        <v>0</v>
      </c>
      <c r="F110" s="355">
        <f t="shared" ref="F110:H110" si="54">F108+F109</f>
        <v>0</v>
      </c>
      <c r="G110" s="355">
        <f t="shared" si="54"/>
        <v>0</v>
      </c>
      <c r="H110" s="355">
        <f t="shared" si="54"/>
        <v>0</v>
      </c>
      <c r="I110" s="155"/>
      <c r="J110" s="155"/>
      <c r="K110" s="362">
        <f>SUM(C110:I110)</f>
        <v>0</v>
      </c>
    </row>
    <row r="111" spans="2:11" s="22" customFormat="1" outlineLevel="1">
      <c r="B111" s="366" t="s">
        <v>407</v>
      </c>
      <c r="C111" s="341"/>
      <c r="D111" s="341"/>
      <c r="E111" s="332">
        <v>0</v>
      </c>
      <c r="F111" s="332">
        <v>0</v>
      </c>
      <c r="G111" s="332">
        <v>0</v>
      </c>
      <c r="H111" s="332">
        <v>0</v>
      </c>
      <c r="I111" s="341"/>
      <c r="J111" s="340"/>
      <c r="K111" s="375"/>
    </row>
    <row r="112" spans="2:11" s="22" customFormat="1" outlineLevel="1">
      <c r="B112" s="60"/>
    </row>
    <row r="113" spans="2:11" s="22" customFormat="1" outlineLevel="1">
      <c r="B113" s="60"/>
    </row>
    <row r="114" spans="2:11" s="22" customFormat="1" ht="30" outlineLevel="1">
      <c r="B114" s="351">
        <v>2017</v>
      </c>
      <c r="C114" s="326" t="s">
        <v>38</v>
      </c>
      <c r="D114" s="326" t="s">
        <v>416</v>
      </c>
      <c r="E114" s="326" t="s">
        <v>417</v>
      </c>
      <c r="F114" s="326" t="s">
        <v>110</v>
      </c>
      <c r="G114" s="326" t="s">
        <v>118</v>
      </c>
      <c r="H114" s="326" t="s">
        <v>119</v>
      </c>
      <c r="I114" s="326" t="s">
        <v>120</v>
      </c>
      <c r="J114" s="326" t="s">
        <v>106</v>
      </c>
      <c r="K114" s="352" t="s">
        <v>35</v>
      </c>
    </row>
    <row r="115" spans="2:11" s="22" customFormat="1" outlineLevel="1">
      <c r="B115" s="342" t="s">
        <v>36</v>
      </c>
      <c r="C115" s="328"/>
      <c r="D115" s="328"/>
      <c r="E115" s="328"/>
      <c r="F115" s="328"/>
      <c r="G115" s="328"/>
      <c r="H115" s="328"/>
      <c r="I115" s="328"/>
      <c r="J115" s="155"/>
      <c r="K115" s="354"/>
    </row>
    <row r="116" spans="2:11" s="22" customFormat="1" outlineLevel="1">
      <c r="B116" s="376" t="s">
        <v>410</v>
      </c>
      <c r="C116" s="343">
        <v>0</v>
      </c>
      <c r="D116" s="356">
        <v>0</v>
      </c>
      <c r="E116" s="356">
        <v>0</v>
      </c>
      <c r="F116" s="356">
        <v>0</v>
      </c>
      <c r="G116" s="356">
        <v>0</v>
      </c>
      <c r="H116" s="356">
        <v>0</v>
      </c>
      <c r="I116" s="356">
        <v>0</v>
      </c>
      <c r="J116" s="330"/>
      <c r="K116" s="357">
        <f>SUM(C116:I116)</f>
        <v>0</v>
      </c>
    </row>
    <row r="117" spans="2:11" s="22" customFormat="1" outlineLevel="1">
      <c r="B117" s="358" t="s">
        <v>116</v>
      </c>
      <c r="C117" s="359">
        <f t="shared" ref="C117:I117" si="55">C116/$K$51</f>
        <v>0</v>
      </c>
      <c r="D117" s="359">
        <f t="shared" si="55"/>
        <v>0</v>
      </c>
      <c r="E117" s="359">
        <f t="shared" si="55"/>
        <v>0</v>
      </c>
      <c r="F117" s="359">
        <f t="shared" si="55"/>
        <v>0</v>
      </c>
      <c r="G117" s="359">
        <f t="shared" si="55"/>
        <v>0</v>
      </c>
      <c r="H117" s="359">
        <f t="shared" si="55"/>
        <v>0</v>
      </c>
      <c r="I117" s="359">
        <f t="shared" si="55"/>
        <v>0</v>
      </c>
      <c r="J117" s="155"/>
      <c r="K117" s="360">
        <f>SUM(C117:I117)</f>
        <v>0</v>
      </c>
    </row>
    <row r="118" spans="2:11" s="22" customFormat="1" outlineLevel="1">
      <c r="B118" s="358" t="s">
        <v>338</v>
      </c>
      <c r="C118" s="355">
        <f t="shared" ref="C118:I118" si="56">-$C$17*C117</f>
        <v>0</v>
      </c>
      <c r="D118" s="355">
        <f t="shared" si="56"/>
        <v>0</v>
      </c>
      <c r="E118" s="355">
        <f t="shared" si="56"/>
        <v>0</v>
      </c>
      <c r="F118" s="355">
        <f t="shared" si="56"/>
        <v>0</v>
      </c>
      <c r="G118" s="355">
        <f t="shared" si="56"/>
        <v>0</v>
      </c>
      <c r="H118" s="355">
        <f t="shared" si="56"/>
        <v>0</v>
      </c>
      <c r="I118" s="355">
        <f t="shared" si="56"/>
        <v>0</v>
      </c>
      <c r="J118" s="155"/>
      <c r="K118" s="362">
        <f>SUM(C118:I118)</f>
        <v>0</v>
      </c>
    </row>
    <row r="119" spans="2:11" s="22" customFormat="1" outlineLevel="1">
      <c r="B119" s="358" t="s">
        <v>117</v>
      </c>
      <c r="C119" s="370">
        <f>C116+C118</f>
        <v>0</v>
      </c>
      <c r="D119" s="355">
        <f t="shared" ref="D119:I119" si="57">D116+D118</f>
        <v>0</v>
      </c>
      <c r="E119" s="355">
        <f t="shared" si="57"/>
        <v>0</v>
      </c>
      <c r="F119" s="355">
        <f t="shared" si="57"/>
        <v>0</v>
      </c>
      <c r="G119" s="355">
        <f t="shared" si="57"/>
        <v>0</v>
      </c>
      <c r="H119" s="355">
        <f t="shared" si="57"/>
        <v>0</v>
      </c>
      <c r="I119" s="355">
        <f t="shared" si="57"/>
        <v>0</v>
      </c>
      <c r="J119" s="155"/>
      <c r="K119" s="362">
        <f>SUM(C119:I120)</f>
        <v>0</v>
      </c>
    </row>
    <row r="120" spans="2:11" s="22" customFormat="1" outlineLevel="1">
      <c r="B120" s="342" t="s">
        <v>37</v>
      </c>
      <c r="C120" s="155"/>
      <c r="D120" s="336"/>
      <c r="E120" s="371"/>
      <c r="F120" s="337"/>
      <c r="G120" s="338"/>
      <c r="H120" s="339"/>
      <c r="I120" s="155"/>
      <c r="J120" s="155"/>
      <c r="K120" s="372"/>
    </row>
    <row r="121" spans="2:11" s="22" customFormat="1" outlineLevel="1">
      <c r="B121" s="376" t="s">
        <v>411</v>
      </c>
      <c r="C121" s="330"/>
      <c r="D121" s="330"/>
      <c r="E121" s="356">
        <f>E116*E124</f>
        <v>0</v>
      </c>
      <c r="F121" s="356">
        <f t="shared" ref="F121:H121" si="58">F116*F124</f>
        <v>0</v>
      </c>
      <c r="G121" s="356">
        <f t="shared" si="58"/>
        <v>0</v>
      </c>
      <c r="H121" s="356">
        <f t="shared" si="58"/>
        <v>0</v>
      </c>
      <c r="I121" s="330"/>
      <c r="J121" s="330"/>
      <c r="K121" s="357">
        <f>SUM(C121:I121)</f>
        <v>0</v>
      </c>
    </row>
    <row r="122" spans="2:11" s="22" customFormat="1" outlineLevel="1">
      <c r="B122" s="358" t="s">
        <v>121</v>
      </c>
      <c r="C122" s="155"/>
      <c r="D122" s="155"/>
      <c r="E122" s="355">
        <f>E118*E124</f>
        <v>0</v>
      </c>
      <c r="F122" s="355">
        <f t="shared" ref="F122:H122" si="59">F118*F124</f>
        <v>0</v>
      </c>
      <c r="G122" s="355">
        <f t="shared" si="59"/>
        <v>0</v>
      </c>
      <c r="H122" s="355">
        <f t="shared" si="59"/>
        <v>0</v>
      </c>
      <c r="I122" s="155"/>
      <c r="J122" s="155"/>
      <c r="K122" s="373">
        <f>SUM(C122:I122)</f>
        <v>0</v>
      </c>
    </row>
    <row r="123" spans="2:11" s="22" customFormat="1" outlineLevel="1">
      <c r="B123" s="358" t="s">
        <v>117</v>
      </c>
      <c r="C123" s="155"/>
      <c r="D123" s="155"/>
      <c r="E123" s="355">
        <f>E121+E122</f>
        <v>0</v>
      </c>
      <c r="F123" s="355">
        <f t="shared" ref="F123:H123" si="60">F121+F122</f>
        <v>0</v>
      </c>
      <c r="G123" s="355">
        <f t="shared" si="60"/>
        <v>0</v>
      </c>
      <c r="H123" s="355">
        <f t="shared" si="60"/>
        <v>0</v>
      </c>
      <c r="I123" s="155"/>
      <c r="J123" s="155"/>
      <c r="K123" s="362">
        <f>SUM(C123:I123)</f>
        <v>0</v>
      </c>
    </row>
    <row r="124" spans="2:11" s="22" customFormat="1" outlineLevel="1">
      <c r="B124" s="366" t="s">
        <v>407</v>
      </c>
      <c r="C124" s="341"/>
      <c r="D124" s="341"/>
      <c r="E124" s="332">
        <v>0</v>
      </c>
      <c r="F124" s="332">
        <v>0</v>
      </c>
      <c r="G124" s="332">
        <v>0</v>
      </c>
      <c r="H124" s="332">
        <v>0</v>
      </c>
      <c r="I124" s="341"/>
      <c r="J124" s="340"/>
      <c r="K124" s="375"/>
    </row>
    <row r="125" spans="2:11" s="22" customFormat="1" outlineLevel="1">
      <c r="B125" s="60"/>
    </row>
    <row r="126" spans="2:11" s="22" customFormat="1" outlineLevel="1">
      <c r="B126" s="60"/>
    </row>
    <row r="127" spans="2:11" s="22" customFormat="1" outlineLevel="1">
      <c r="B127" s="60"/>
    </row>
    <row r="128" spans="2:11" s="22" customFormat="1">
      <c r="B128" s="60"/>
    </row>
    <row r="129" spans="2:11" s="50" customFormat="1" ht="16.5" customHeight="1">
      <c r="B129" s="393" t="s">
        <v>420</v>
      </c>
      <c r="C129" s="108"/>
      <c r="D129" s="108"/>
      <c r="E129" s="108"/>
      <c r="F129" s="108"/>
      <c r="G129" s="108"/>
      <c r="H129" s="108"/>
      <c r="I129" s="108"/>
      <c r="J129" s="108"/>
      <c r="K129" s="108"/>
    </row>
    <row r="130" spans="2:11" s="3" customFormat="1" ht="9.75" customHeight="1"/>
    <row r="131" spans="2:11" s="3" customFormat="1" ht="38.25" customHeight="1">
      <c r="B131" s="98" t="s">
        <v>56</v>
      </c>
      <c r="C131" s="98" t="str">
        <f t="shared" ref="C131:J131" si="61">C24</f>
        <v>Residential</v>
      </c>
      <c r="D131" s="98" t="str">
        <f t="shared" si="61"/>
        <v>General Service &lt;50 kW</v>
      </c>
      <c r="E131" s="98" t="str">
        <f t="shared" si="61"/>
        <v>General Service 50 - 999 kW</v>
      </c>
      <c r="F131" s="98" t="str">
        <f t="shared" si="61"/>
        <v>General Service 1,000 - 4,999 kW</v>
      </c>
      <c r="G131" s="98" t="str">
        <f t="shared" si="61"/>
        <v>Sentinel Lighting</v>
      </c>
      <c r="H131" s="98" t="str">
        <f t="shared" si="61"/>
        <v>Street Lighting</v>
      </c>
      <c r="I131" s="98" t="str">
        <f t="shared" si="61"/>
        <v>Unmetered Scattered Load</v>
      </c>
      <c r="J131" s="98" t="str">
        <f t="shared" si="61"/>
        <v>Other</v>
      </c>
      <c r="K131" s="98" t="s">
        <v>35</v>
      </c>
    </row>
    <row r="132" spans="2:11" s="3" customFormat="1" ht="16.5" customHeight="1">
      <c r="B132" s="98"/>
      <c r="C132" s="98" t="s">
        <v>39</v>
      </c>
      <c r="D132" s="98" t="s">
        <v>39</v>
      </c>
      <c r="E132" s="98" t="s">
        <v>39</v>
      </c>
      <c r="F132" s="98" t="s">
        <v>39</v>
      </c>
      <c r="G132" s="98" t="s">
        <v>39</v>
      </c>
      <c r="H132" s="98" t="s">
        <v>39</v>
      </c>
      <c r="I132" s="98" t="s">
        <v>39</v>
      </c>
      <c r="J132" s="98" t="s">
        <v>39</v>
      </c>
      <c r="K132" s="98" t="s">
        <v>39</v>
      </c>
    </row>
    <row r="133" spans="2:11" s="3" customFormat="1" ht="16.5" customHeight="1">
      <c r="B133" s="109">
        <v>2011</v>
      </c>
      <c r="C133" s="69">
        <f>C26*'3.  Distribution Rates'!E33</f>
        <v>0</v>
      </c>
      <c r="D133" s="69">
        <f>D26*'3.  Distribution Rates'!E34</f>
        <v>0</v>
      </c>
      <c r="E133" s="69">
        <f>E26*'3.  Distribution Rates'!E35</f>
        <v>0</v>
      </c>
      <c r="F133" s="69">
        <f>F26*'3.  Distribution Rates'!E36</f>
        <v>0</v>
      </c>
      <c r="G133" s="69">
        <f>G26*'3.  Distribution Rates'!E37</f>
        <v>0</v>
      </c>
      <c r="H133" s="69">
        <f>H26*'3.  Distribution Rates'!E38</f>
        <v>0</v>
      </c>
      <c r="I133" s="69">
        <f>I26*'3.  Distribution Rates'!E39</f>
        <v>0</v>
      </c>
      <c r="J133" s="69"/>
      <c r="K133" s="69">
        <f>SUM(C133:J133)</f>
        <v>0</v>
      </c>
    </row>
    <row r="134" spans="2:11" s="3" customFormat="1" ht="16.5" customHeight="1">
      <c r="B134" s="109">
        <v>2012</v>
      </c>
      <c r="C134" s="69">
        <f>C27*'3.  Distribution Rates'!F33</f>
        <v>7988.4826499999999</v>
      </c>
      <c r="D134" s="69">
        <f>D27*'3.  Distribution Rates'!F34</f>
        <v>1541.201</v>
      </c>
      <c r="E134" s="69">
        <f>E27*'3.  Distribution Rates'!F35</f>
        <v>1341.606425424</v>
      </c>
      <c r="F134" s="69">
        <f>F27*'3.  Distribution Rates'!F36</f>
        <v>0</v>
      </c>
      <c r="G134" s="69">
        <f>G27*'3.  Distribution Rates'!F37</f>
        <v>0</v>
      </c>
      <c r="H134" s="69">
        <f>H27*'3.  Distribution Rates'!F38</f>
        <v>0</v>
      </c>
      <c r="I134" s="69">
        <f>I27*'3.  Distribution Rates'!F39</f>
        <v>0</v>
      </c>
      <c r="J134" s="69"/>
      <c r="K134" s="69">
        <f>SUM(C134:J134)</f>
        <v>10871.290075424</v>
      </c>
    </row>
    <row r="135" spans="2:11" s="3" customFormat="1" ht="16.5" customHeight="1">
      <c r="B135" s="109">
        <v>2013</v>
      </c>
      <c r="C135" s="69">
        <f>C28*'3.  Distribution Rates'!H33</f>
        <v>7811.3751000000002</v>
      </c>
      <c r="D135" s="69">
        <f>D28*'3.  Distribution Rates'!H34</f>
        <v>1525.8656666666668</v>
      </c>
      <c r="E135" s="69">
        <f>E28*'3.  Distribution Rates'!H35</f>
        <v>1325.5639810799998</v>
      </c>
      <c r="F135" s="69">
        <f>F28*'3.  Distribution Rates'!H36</f>
        <v>0</v>
      </c>
      <c r="G135" s="69">
        <f>G28*'3.  Distribution Rates'!H37</f>
        <v>0</v>
      </c>
      <c r="H135" s="69">
        <f>H28*'3.  Distribution Rates'!H38</f>
        <v>0</v>
      </c>
      <c r="I135" s="69">
        <f>I28*'3.  Distribution Rates'!H39</f>
        <v>0</v>
      </c>
      <c r="J135" s="69"/>
      <c r="K135" s="69">
        <f t="shared" ref="K135" si="62">SUM(C135:J135)</f>
        <v>10662.804747746668</v>
      </c>
    </row>
    <row r="136" spans="2:11" s="3" customFormat="1" ht="16.5" customHeight="1">
      <c r="B136" s="109">
        <v>2014</v>
      </c>
      <c r="C136" s="70">
        <f>C29*'3.  Distribution Rates'!I33</f>
        <v>7904.5895999999993</v>
      </c>
      <c r="D136" s="70">
        <f>D29*'3.  Distribution Rates'!I34</f>
        <v>1545.0348333333334</v>
      </c>
      <c r="E136" s="70">
        <f>E29*'3.  Distribution Rates'!I35</f>
        <v>1342.722505944</v>
      </c>
      <c r="F136" s="70">
        <f>F29*'3.  Distribution Rates'!I36</f>
        <v>0</v>
      </c>
      <c r="G136" s="70">
        <f>G29*'3.  Distribution Rates'!I37</f>
        <v>0</v>
      </c>
      <c r="H136" s="70">
        <f>H29*'3.  Distribution Rates'!I38</f>
        <v>0</v>
      </c>
      <c r="I136" s="70">
        <f>I29*'3.  Distribution Rates'!I39</f>
        <v>0</v>
      </c>
      <c r="J136" s="70"/>
      <c r="K136" s="70">
        <f>SUM(C136:J136)</f>
        <v>10792.346939277333</v>
      </c>
    </row>
    <row r="137" spans="2:11" s="3" customFormat="1" ht="16.5" customHeight="1">
      <c r="B137" s="109">
        <v>2015</v>
      </c>
      <c r="C137" s="70">
        <f>C30*'3.  Distribution Rates'!J33</f>
        <v>8016.4469999999992</v>
      </c>
      <c r="D137" s="69">
        <f>D30*'3.  Distribution Rates'!J34</f>
        <v>1568.0378333333333</v>
      </c>
      <c r="E137" s="70">
        <f>E30*'3.  Distribution Rates'!J35</f>
        <v>1364.6462093759999</v>
      </c>
      <c r="F137" s="70">
        <f>F30*'3.  Distribution Rates'!J36</f>
        <v>0</v>
      </c>
      <c r="G137" s="70">
        <f>G30*'3.  Distribution Rates'!J37</f>
        <v>0</v>
      </c>
      <c r="H137" s="70">
        <f>H30*'3.  Distribution Rates'!J38</f>
        <v>0</v>
      </c>
      <c r="I137" s="69">
        <f>I30*'3.  Distribution Rates'!J39</f>
        <v>0</v>
      </c>
      <c r="J137" s="110"/>
      <c r="K137" s="70">
        <f>SUM(C137:J137)</f>
        <v>10949.131042709332</v>
      </c>
    </row>
    <row r="138" spans="2:11" s="3" customFormat="1" ht="16.5" customHeight="1">
      <c r="B138" s="109">
        <v>2016</v>
      </c>
      <c r="C138" s="70">
        <f>C31*'3.  Distribution Rates'!K33</f>
        <v>0</v>
      </c>
      <c r="D138" s="69">
        <f>D31*'3.  Distribution Rates'!K34</f>
        <v>0</v>
      </c>
      <c r="E138" s="70">
        <f>E31*'3.  Distribution Rates'!K35</f>
        <v>0</v>
      </c>
      <c r="F138" s="70">
        <f>F31*'3.  Distribution Rates'!K36</f>
        <v>0</v>
      </c>
      <c r="G138" s="70">
        <f>G31*'3.  Distribution Rates'!K37</f>
        <v>0</v>
      </c>
      <c r="H138" s="70">
        <f>H31*'3.  Distribution Rates'!K38</f>
        <v>0</v>
      </c>
      <c r="I138" s="69">
        <f>I31*'3.  Distribution Rates'!K39</f>
        <v>0</v>
      </c>
      <c r="J138" s="110"/>
      <c r="K138" s="70">
        <f>SUM(C138:J138)</f>
        <v>0</v>
      </c>
    </row>
    <row r="139" spans="2:11" s="3" customFormat="1" ht="16.5" customHeight="1">
      <c r="B139" s="109">
        <v>2017</v>
      </c>
      <c r="C139" s="70">
        <f>C32*'3.  Distribution Rates'!L33</f>
        <v>0</v>
      </c>
      <c r="D139" s="69">
        <f>D32*'3.  Distribution Rates'!L34</f>
        <v>0</v>
      </c>
      <c r="E139" s="70">
        <f>E32*'3.  Distribution Rates'!L35</f>
        <v>0</v>
      </c>
      <c r="F139" s="70">
        <f>F32*'3.  Distribution Rates'!L36</f>
        <v>0</v>
      </c>
      <c r="G139" s="70">
        <f>G32*'3.  Distribution Rates'!L37</f>
        <v>0</v>
      </c>
      <c r="H139" s="70">
        <f>H32*'3.  Distribution Rates'!L38</f>
        <v>0</v>
      </c>
      <c r="I139" s="69">
        <f>I32*'3.  Distribution Rates'!L39</f>
        <v>0</v>
      </c>
      <c r="J139" s="110"/>
      <c r="K139" s="70">
        <f t="shared" ref="K139" si="63">SUM(C139:J139)</f>
        <v>0</v>
      </c>
    </row>
    <row r="140" spans="2:11" s="22" customFormat="1">
      <c r="B140" s="60"/>
    </row>
    <row r="141" spans="2:11" s="22" customFormat="1">
      <c r="B141" s="60"/>
    </row>
    <row r="142" spans="2:11" s="22" customFormat="1">
      <c r="B142" s="60"/>
    </row>
    <row r="143" spans="2:11" s="22" customFormat="1">
      <c r="B143" s="60"/>
    </row>
    <row r="144" spans="2:11" s="22" customFormat="1">
      <c r="B144" s="60"/>
    </row>
    <row r="145" spans="2:2" s="22" customFormat="1">
      <c r="B145" s="60"/>
    </row>
    <row r="146" spans="2:2" s="22" customFormat="1">
      <c r="B146" s="60"/>
    </row>
    <row r="147" spans="2:2" s="22" customFormat="1">
      <c r="B147" s="60"/>
    </row>
    <row r="148" spans="2:2" s="22" customFormat="1">
      <c r="B148" s="60"/>
    </row>
    <row r="149" spans="2:2" s="22" customFormat="1">
      <c r="B149" s="60"/>
    </row>
    <row r="150" spans="2:2" s="22" customFormat="1">
      <c r="B150" s="60"/>
    </row>
    <row r="151" spans="2:2" s="22" customFormat="1">
      <c r="B151" s="60"/>
    </row>
    <row r="152" spans="2:2" s="22" customFormat="1">
      <c r="B152" s="60"/>
    </row>
    <row r="153" spans="2:2" s="22" customFormat="1">
      <c r="B153" s="60"/>
    </row>
    <row r="154" spans="2:2" s="22" customFormat="1">
      <c r="B154" s="60"/>
    </row>
    <row r="155" spans="2:2" s="22" customFormat="1">
      <c r="B155" s="60"/>
    </row>
    <row r="156" spans="2:2" s="22" customFormat="1">
      <c r="B156" s="60"/>
    </row>
    <row r="157" spans="2:2" s="22" customFormat="1">
      <c r="B157" s="60"/>
    </row>
    <row r="158" spans="2:2" s="22" customFormat="1">
      <c r="B158" s="60"/>
    </row>
    <row r="159" spans="2:2" s="22" customFormat="1">
      <c r="B159" s="60"/>
    </row>
    <row r="160" spans="2:2" s="22" customFormat="1">
      <c r="B160" s="60"/>
    </row>
    <row r="161" spans="2:2" s="22" customFormat="1">
      <c r="B161" s="60"/>
    </row>
    <row r="162" spans="2:2" s="22" customFormat="1">
      <c r="B162" s="60"/>
    </row>
    <row r="163" spans="2:2" s="22" customFormat="1">
      <c r="B163" s="60"/>
    </row>
    <row r="164" spans="2:2" s="22" customFormat="1">
      <c r="B164" s="60"/>
    </row>
    <row r="165" spans="2:2" s="22" customFormat="1">
      <c r="B165" s="60"/>
    </row>
    <row r="166" spans="2:2" s="22" customFormat="1">
      <c r="B166" s="60"/>
    </row>
    <row r="167" spans="2:2" s="22" customFormat="1">
      <c r="B167" s="60"/>
    </row>
    <row r="168" spans="2:2" s="22" customFormat="1">
      <c r="B168" s="60"/>
    </row>
    <row r="169" spans="2:2" s="22" customFormat="1">
      <c r="B169" s="60"/>
    </row>
    <row r="170" spans="2:2" s="22" customFormat="1">
      <c r="B170" s="60"/>
    </row>
    <row r="171" spans="2:2" s="22" customFormat="1">
      <c r="B171" s="60"/>
    </row>
    <row r="172" spans="2:2" s="22" customFormat="1">
      <c r="B172" s="60"/>
    </row>
    <row r="173" spans="2:2" s="22" customFormat="1">
      <c r="B173" s="60"/>
    </row>
    <row r="174" spans="2:2" s="22" customFormat="1">
      <c r="B174" s="60"/>
    </row>
    <row r="175" spans="2:2" s="22" customFormat="1">
      <c r="B175" s="60"/>
    </row>
    <row r="176" spans="2:2" s="22" customFormat="1">
      <c r="B176" s="60"/>
    </row>
    <row r="177" spans="2:2" s="22" customFormat="1">
      <c r="B177" s="60"/>
    </row>
    <row r="178" spans="2:2" s="22" customFormat="1">
      <c r="B178" s="60"/>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61"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41"/>
  <sheetViews>
    <sheetView zoomScale="90" zoomScaleNormal="90" workbookViewId="0">
      <pane ySplit="3" topLeftCell="A10" activePane="bottomLeft" state="frozen"/>
      <selection pane="bottomLeft" activeCell="D30" sqref="D30"/>
    </sheetView>
  </sheetViews>
  <sheetFormatPr defaultRowHeight="15" outlineLevelRow="1"/>
  <cols>
    <col min="1" max="1" width="7.5703125" style="7" customWidth="1"/>
    <col min="2" max="2" width="39.42578125" style="8" customWidth="1"/>
    <col min="3" max="3" width="13.140625" style="8" customWidth="1"/>
    <col min="4" max="5" width="15.42578125" style="8" customWidth="1"/>
    <col min="6" max="6" width="20.5703125" style="8" customWidth="1"/>
    <col min="7" max="7" width="15.42578125" style="44" customWidth="1"/>
    <col min="8" max="9" width="15.42578125" style="8" customWidth="1"/>
    <col min="10" max="10" width="16" style="8" customWidth="1"/>
    <col min="11" max="11" width="14.7109375" style="8" customWidth="1"/>
    <col min="12" max="12" width="15.5703125" style="8" customWidth="1"/>
    <col min="13" max="13" width="4.42578125" style="8" customWidth="1"/>
    <col min="14" max="16384" width="9.140625" style="8"/>
  </cols>
  <sheetData>
    <row r="1" spans="1:27" ht="161.25" customHeight="1">
      <c r="B1" s="44"/>
      <c r="C1" s="44"/>
    </row>
    <row r="2" spans="1:27" s="44" customFormat="1">
      <c r="A2" s="7"/>
    </row>
    <row r="3" spans="1:27" ht="20.25">
      <c r="B3" s="622" t="s">
        <v>202</v>
      </c>
      <c r="C3" s="622"/>
      <c r="D3" s="622"/>
      <c r="E3" s="622"/>
      <c r="F3" s="622"/>
      <c r="G3" s="622"/>
      <c r="H3" s="622"/>
      <c r="I3" s="622"/>
      <c r="J3" s="622"/>
      <c r="K3" s="622"/>
      <c r="L3" s="622"/>
    </row>
    <row r="4" spans="1:27" s="44" customFormat="1" ht="20.25">
      <c r="A4" s="7"/>
      <c r="B4" s="238"/>
      <c r="C4" s="238"/>
      <c r="D4" s="238"/>
      <c r="E4" s="238"/>
      <c r="F4" s="238"/>
      <c r="G4" s="505"/>
      <c r="H4" s="238"/>
      <c r="I4" s="238"/>
      <c r="J4" s="238"/>
      <c r="K4" s="238"/>
      <c r="L4" s="238"/>
    </row>
    <row r="5" spans="1:27" ht="54" customHeight="1" outlineLevel="1">
      <c r="B5" s="623" t="s">
        <v>404</v>
      </c>
      <c r="C5" s="626" t="s">
        <v>503</v>
      </c>
      <c r="D5" s="626"/>
      <c r="E5" s="626"/>
      <c r="F5" s="626"/>
      <c r="G5" s="626"/>
      <c r="H5" s="626"/>
      <c r="I5" s="626"/>
      <c r="J5" s="626"/>
      <c r="K5" s="626"/>
      <c r="L5" s="626"/>
    </row>
    <row r="6" spans="1:27" s="44" customFormat="1" ht="34.5" customHeight="1" outlineLevel="1">
      <c r="A6" s="7"/>
      <c r="B6" s="623"/>
      <c r="C6" s="626" t="s">
        <v>415</v>
      </c>
      <c r="D6" s="626"/>
      <c r="E6" s="626"/>
      <c r="F6" s="626"/>
      <c r="G6" s="626"/>
      <c r="H6" s="626"/>
      <c r="I6" s="626"/>
      <c r="J6" s="626"/>
      <c r="K6" s="626"/>
      <c r="L6" s="626"/>
    </row>
    <row r="7" spans="1:27" s="44" customFormat="1" ht="21" customHeight="1" outlineLevel="1">
      <c r="A7" s="7"/>
      <c r="B7" s="623" t="s">
        <v>341</v>
      </c>
      <c r="C7" s="624" t="s">
        <v>368</v>
      </c>
      <c r="D7" s="624"/>
      <c r="E7" s="247"/>
    </row>
    <row r="8" spans="1:27" outlineLevel="1">
      <c r="B8" s="623"/>
      <c r="C8" s="625" t="s">
        <v>342</v>
      </c>
      <c r="D8" s="625"/>
      <c r="E8" s="625"/>
      <c r="N8" s="9"/>
      <c r="O8" s="9"/>
      <c r="P8" s="9"/>
      <c r="Q8" s="9"/>
      <c r="R8" s="9"/>
      <c r="S8" s="9"/>
      <c r="T8" s="9"/>
      <c r="U8" s="9"/>
      <c r="V8" s="9"/>
      <c r="W8" s="9"/>
      <c r="X8" s="9"/>
      <c r="Y8" s="9"/>
      <c r="Z8" s="9"/>
      <c r="AA8" s="9"/>
    </row>
    <row r="9" spans="1:27" s="5" customFormat="1" ht="10.5" customHeight="1" outlineLevel="1">
      <c r="B9" s="44"/>
      <c r="C9" s="248"/>
      <c r="D9" s="249"/>
      <c r="E9" s="249"/>
      <c r="N9" s="9"/>
      <c r="O9" s="9"/>
      <c r="P9" s="9"/>
      <c r="Q9" s="9"/>
      <c r="R9" s="9"/>
      <c r="S9" s="9"/>
      <c r="T9" s="9"/>
      <c r="U9" s="9"/>
      <c r="V9" s="9"/>
      <c r="W9" s="9"/>
      <c r="X9" s="9"/>
      <c r="Y9" s="9"/>
      <c r="Z9" s="9"/>
      <c r="AA9" s="9"/>
    </row>
    <row r="10" spans="1:27" s="5" customFormat="1" ht="5.25" customHeight="1" outlineLevel="1">
      <c r="B10" s="44"/>
      <c r="C10" s="248"/>
      <c r="D10" s="249"/>
      <c r="E10" s="249"/>
      <c r="N10" s="9"/>
      <c r="O10" s="9"/>
      <c r="P10" s="9"/>
      <c r="Q10" s="9"/>
      <c r="R10" s="9"/>
      <c r="S10" s="9"/>
      <c r="T10" s="9"/>
      <c r="U10" s="9"/>
      <c r="V10" s="9"/>
      <c r="W10" s="9"/>
      <c r="X10" s="9"/>
      <c r="Y10" s="9"/>
      <c r="Z10" s="9"/>
      <c r="AA10" s="9"/>
    </row>
    <row r="11" spans="1:27" s="5" customFormat="1" ht="12.75" customHeight="1" outlineLevel="1">
      <c r="B11" s="44"/>
      <c r="C11" s="37"/>
      <c r="N11" s="9"/>
      <c r="O11" s="9"/>
      <c r="P11" s="9"/>
      <c r="Q11" s="9"/>
      <c r="R11" s="9"/>
      <c r="S11" s="9"/>
      <c r="T11" s="9"/>
      <c r="U11" s="9"/>
      <c r="V11" s="9"/>
      <c r="W11" s="9"/>
      <c r="X11" s="9"/>
      <c r="Y11" s="9"/>
      <c r="Z11" s="9"/>
      <c r="AA11" s="9"/>
    </row>
    <row r="12" spans="1:27" s="37" customFormat="1" ht="18.75" outlineLevel="1">
      <c r="A12" s="120"/>
      <c r="B12" s="108" t="s">
        <v>345</v>
      </c>
      <c r="C12" s="73"/>
      <c r="D12" s="73"/>
      <c r="E12" s="73"/>
      <c r="F12" s="73"/>
      <c r="G12" s="73"/>
      <c r="H12" s="73"/>
      <c r="I12" s="73"/>
      <c r="J12" s="73"/>
      <c r="K12" s="73"/>
      <c r="L12" s="73"/>
      <c r="N12" s="120"/>
      <c r="O12" s="120"/>
      <c r="P12" s="120"/>
      <c r="Q12" s="120"/>
      <c r="R12" s="120"/>
      <c r="S12" s="120"/>
      <c r="T12" s="120"/>
      <c r="U12" s="120"/>
      <c r="V12" s="120"/>
      <c r="W12" s="120"/>
      <c r="X12" s="120"/>
      <c r="Y12" s="120"/>
      <c r="Z12" s="120"/>
      <c r="AA12" s="120"/>
    </row>
    <row r="13" spans="1:27" s="44" customFormat="1" ht="6.75" customHeight="1" outlineLevel="1">
      <c r="A13" s="9"/>
      <c r="B13" s="73"/>
      <c r="C13" s="73"/>
      <c r="D13" s="73"/>
      <c r="E13" s="73"/>
      <c r="F13" s="73"/>
      <c r="G13" s="73"/>
      <c r="H13" s="73"/>
      <c r="I13" s="73"/>
      <c r="J13" s="73"/>
      <c r="K13" s="73"/>
      <c r="L13" s="73"/>
      <c r="N13" s="9"/>
      <c r="O13" s="9"/>
      <c r="P13" s="9"/>
      <c r="Q13" s="9"/>
      <c r="R13" s="9"/>
      <c r="S13" s="9"/>
      <c r="T13" s="9"/>
      <c r="U13" s="9"/>
      <c r="V13" s="9"/>
      <c r="W13" s="9"/>
      <c r="X13" s="9"/>
      <c r="Y13" s="9"/>
      <c r="Z13" s="9"/>
      <c r="AA13" s="9"/>
    </row>
    <row r="14" spans="1:27" ht="32.25" customHeight="1" outlineLevel="1">
      <c r="B14" s="122" t="s">
        <v>352</v>
      </c>
      <c r="C14" s="123"/>
      <c r="D14" s="208" t="s">
        <v>510</v>
      </c>
      <c r="E14" s="208" t="s">
        <v>511</v>
      </c>
      <c r="F14" s="208" t="s">
        <v>512</v>
      </c>
      <c r="G14" s="208" t="s">
        <v>512</v>
      </c>
      <c r="H14" s="208" t="s">
        <v>513</v>
      </c>
      <c r="I14" s="208" t="s">
        <v>514</v>
      </c>
      <c r="J14" s="208" t="s">
        <v>515</v>
      </c>
      <c r="K14" s="208" t="s">
        <v>509</v>
      </c>
      <c r="L14" s="208" t="s">
        <v>507</v>
      </c>
    </row>
    <row r="15" spans="1:27" s="11" customFormat="1" ht="14.25" customHeight="1" outlineLevel="1">
      <c r="A15" s="9"/>
      <c r="B15" s="65"/>
      <c r="C15" s="65"/>
      <c r="D15" s="65"/>
      <c r="E15" s="65"/>
      <c r="F15" s="65"/>
      <c r="G15" s="65"/>
      <c r="H15" s="65"/>
      <c r="I15" s="65"/>
      <c r="J15" s="65"/>
      <c r="K15" s="65"/>
      <c r="L15" s="65"/>
      <c r="M15" s="12"/>
    </row>
    <row r="16" spans="1:27" s="385" customFormat="1" ht="52.5" customHeight="1" outlineLevel="1" thickBot="1">
      <c r="A16" s="384"/>
      <c r="B16" s="132" t="s">
        <v>57</v>
      </c>
      <c r="C16" s="133" t="s">
        <v>58</v>
      </c>
      <c r="D16" s="209" t="s">
        <v>111</v>
      </c>
      <c r="E16" s="209" t="s">
        <v>516</v>
      </c>
      <c r="F16" s="209" t="s">
        <v>517</v>
      </c>
      <c r="G16" s="506" t="s">
        <v>518</v>
      </c>
      <c r="H16" s="209" t="s">
        <v>114</v>
      </c>
      <c r="I16" s="209" t="s">
        <v>115</v>
      </c>
      <c r="J16" s="209" t="s">
        <v>519</v>
      </c>
      <c r="K16" s="209" t="s">
        <v>450</v>
      </c>
      <c r="L16" s="209" t="s">
        <v>450</v>
      </c>
    </row>
    <row r="17" spans="1:13" s="11" customFormat="1" ht="14.25" outlineLevel="1">
      <c r="A17" s="7"/>
      <c r="B17" s="129" t="s">
        <v>413</v>
      </c>
      <c r="C17" s="130"/>
      <c r="D17" s="131">
        <v>2010</v>
      </c>
      <c r="E17" s="131">
        <v>2011</v>
      </c>
      <c r="F17" s="131">
        <v>2012</v>
      </c>
      <c r="G17" s="131">
        <v>2012</v>
      </c>
      <c r="H17" s="131">
        <v>2013</v>
      </c>
      <c r="I17" s="131">
        <v>2014</v>
      </c>
      <c r="J17" s="131">
        <v>2015</v>
      </c>
      <c r="K17" s="131">
        <v>2016</v>
      </c>
      <c r="L17" s="131">
        <v>2017</v>
      </c>
    </row>
    <row r="18" spans="1:13" s="11" customFormat="1" ht="14.25" outlineLevel="1">
      <c r="A18" s="7"/>
      <c r="B18" s="127" t="s">
        <v>112</v>
      </c>
      <c r="C18" s="128"/>
      <c r="D18" s="493">
        <v>4</v>
      </c>
      <c r="E18" s="211">
        <v>4</v>
      </c>
      <c r="F18" s="211">
        <v>4</v>
      </c>
      <c r="G18" s="211">
        <v>1</v>
      </c>
      <c r="H18" s="211">
        <v>4</v>
      </c>
      <c r="I18" s="211">
        <v>4</v>
      </c>
      <c r="J18" s="211">
        <v>4</v>
      </c>
      <c r="K18" s="211">
        <v>0</v>
      </c>
      <c r="L18" s="211">
        <v>0</v>
      </c>
    </row>
    <row r="19" spans="1:13" s="11" customFormat="1" ht="14.25" outlineLevel="1">
      <c r="A19" s="7"/>
      <c r="B19" s="127" t="s">
        <v>113</v>
      </c>
      <c r="C19" s="128"/>
      <c r="D19" s="210">
        <f>12-D18</f>
        <v>8</v>
      </c>
      <c r="E19" s="210">
        <f>12-E18</f>
        <v>8</v>
      </c>
      <c r="F19" s="210">
        <v>7</v>
      </c>
      <c r="G19" s="210">
        <v>0</v>
      </c>
      <c r="H19" s="210">
        <f t="shared" ref="H19:L19" si="0">12-H18</f>
        <v>8</v>
      </c>
      <c r="I19" s="210">
        <f t="shared" si="0"/>
        <v>8</v>
      </c>
      <c r="J19" s="210">
        <f t="shared" si="0"/>
        <v>8</v>
      </c>
      <c r="K19" s="210">
        <f t="shared" si="0"/>
        <v>12</v>
      </c>
      <c r="L19" s="210">
        <f t="shared" si="0"/>
        <v>12</v>
      </c>
    </row>
    <row r="20" spans="1:13" s="11" customFormat="1" ht="14.25" outlineLevel="1">
      <c r="A20" s="10"/>
      <c r="B20" s="103" t="str">
        <f>'2.  CDM Allocation'!C24</f>
        <v>Residential</v>
      </c>
      <c r="C20" s="74" t="str">
        <f>'2.  CDM Allocation'!C25</f>
        <v>kWh</v>
      </c>
      <c r="D20" s="212">
        <v>1.47E-2</v>
      </c>
      <c r="E20" s="212">
        <v>1.47E-2</v>
      </c>
      <c r="F20" s="212">
        <v>1.41E-2</v>
      </c>
      <c r="G20" s="212">
        <v>1.3899999999999999E-2</v>
      </c>
      <c r="H20" s="212">
        <v>1.4E-2</v>
      </c>
      <c r="I20" s="212">
        <v>1.4200000000000001E-2</v>
      </c>
      <c r="J20" s="212">
        <v>1.44E-2</v>
      </c>
      <c r="K20" s="212">
        <v>0</v>
      </c>
      <c r="L20" s="212">
        <v>0</v>
      </c>
      <c r="M20" s="12"/>
    </row>
    <row r="21" spans="1:13" outlineLevel="1">
      <c r="B21" s="103" t="str">
        <f>'2.  CDM Allocation'!D24</f>
        <v>General Service &lt;50 kW</v>
      </c>
      <c r="C21" s="74" t="str">
        <f>'2.  CDM Allocation'!D25</f>
        <v>kWh</v>
      </c>
      <c r="D21" s="212">
        <v>1.38E-2</v>
      </c>
      <c r="E21" s="212">
        <v>1.38E-2</v>
      </c>
      <c r="F21" s="212">
        <v>1.32E-2</v>
      </c>
      <c r="G21" s="212">
        <v>1.32E-2</v>
      </c>
      <c r="H21" s="212">
        <v>1.3299999999999999E-2</v>
      </c>
      <c r="I21" s="212">
        <v>1.35E-2</v>
      </c>
      <c r="J21" s="212">
        <v>1.37E-2</v>
      </c>
      <c r="K21" s="212">
        <v>0</v>
      </c>
      <c r="L21" s="212">
        <v>0</v>
      </c>
    </row>
    <row r="22" spans="1:13" s="5" customFormat="1" ht="14.25" outlineLevel="1">
      <c r="B22" s="103" t="str">
        <f>'2.  CDM Allocation'!E24</f>
        <v>General Service 50 - 999 kW</v>
      </c>
      <c r="C22" s="74" t="str">
        <f>'2.  CDM Allocation'!E25</f>
        <v>kW</v>
      </c>
      <c r="D22" s="212">
        <v>4.7424999999999997</v>
      </c>
      <c r="E22" s="212">
        <v>4.7472000000000003</v>
      </c>
      <c r="F22" s="212">
        <v>4.5382999999999996</v>
      </c>
      <c r="G22" s="212">
        <v>4.5382999999999996</v>
      </c>
      <c r="H22" s="212">
        <v>4.5601000000000003</v>
      </c>
      <c r="I22" s="212">
        <v>4.6375999999999999</v>
      </c>
      <c r="J22" s="212">
        <v>4.7118000000000002</v>
      </c>
      <c r="K22" s="212">
        <v>0</v>
      </c>
      <c r="L22" s="212">
        <v>0</v>
      </c>
    </row>
    <row r="23" spans="1:13" s="5" customFormat="1" ht="14.25" outlineLevel="1">
      <c r="A23" s="7"/>
      <c r="B23" s="103" t="str">
        <f>'2.  CDM Allocation'!F24</f>
        <v>General Service 1,000 - 4,999 kW</v>
      </c>
      <c r="C23" s="74" t="str">
        <f>'2.  CDM Allocation'!F25</f>
        <v>kW</v>
      </c>
      <c r="D23" s="212">
        <v>0</v>
      </c>
      <c r="E23" s="212">
        <v>0</v>
      </c>
      <c r="F23" s="212">
        <v>0</v>
      </c>
      <c r="G23" s="212">
        <v>0</v>
      </c>
      <c r="H23" s="212">
        <v>0</v>
      </c>
      <c r="I23" s="212">
        <v>0</v>
      </c>
      <c r="J23" s="212">
        <v>0</v>
      </c>
      <c r="K23" s="212">
        <v>0</v>
      </c>
      <c r="L23" s="212">
        <v>0</v>
      </c>
    </row>
    <row r="24" spans="1:13" s="5" customFormat="1" ht="14.25" outlineLevel="1">
      <c r="A24" s="7"/>
      <c r="B24" s="103" t="str">
        <f>'2.  CDM Allocation'!G24</f>
        <v>Sentinel Lighting</v>
      </c>
      <c r="C24" s="74" t="str">
        <f>'2.  CDM Allocation'!G25</f>
        <v>kW</v>
      </c>
      <c r="D24" s="212">
        <v>0</v>
      </c>
      <c r="E24" s="212">
        <v>0</v>
      </c>
      <c r="F24" s="212">
        <v>0</v>
      </c>
      <c r="G24" s="212">
        <v>0</v>
      </c>
      <c r="H24" s="212">
        <v>0</v>
      </c>
      <c r="I24" s="212">
        <v>0</v>
      </c>
      <c r="J24" s="212">
        <v>0</v>
      </c>
      <c r="K24" s="212">
        <v>0</v>
      </c>
      <c r="L24" s="212">
        <v>0</v>
      </c>
    </row>
    <row r="25" spans="1:13" s="5" customFormat="1" ht="14.25" outlineLevel="1">
      <c r="A25" s="7"/>
      <c r="B25" s="103" t="str">
        <f>'2.  CDM Allocation'!H24</f>
        <v>Street Lighting</v>
      </c>
      <c r="C25" s="74" t="str">
        <f>'2.  CDM Allocation'!H25</f>
        <v>kW</v>
      </c>
      <c r="D25" s="212">
        <v>0.14349999999999999</v>
      </c>
      <c r="E25" s="212">
        <v>0.14360000000000001</v>
      </c>
      <c r="F25" s="212">
        <v>0.13730000000000001</v>
      </c>
      <c r="G25" s="212">
        <v>0.84730000000000005</v>
      </c>
      <c r="H25" s="212">
        <v>0.85140000000000005</v>
      </c>
      <c r="I25" s="212">
        <v>0.8659</v>
      </c>
      <c r="J25" s="212">
        <v>0.87980000000000003</v>
      </c>
      <c r="K25" s="212">
        <v>0</v>
      </c>
      <c r="L25" s="212">
        <v>0</v>
      </c>
    </row>
    <row r="26" spans="1:13" s="5" customFormat="1" ht="14.25" outlineLevel="1">
      <c r="A26" s="7"/>
      <c r="B26" s="103" t="str">
        <f>'2.  CDM Allocation'!I24</f>
        <v>Unmetered Scattered Load</v>
      </c>
      <c r="C26" s="74" t="str">
        <f>'2.  CDM Allocation'!I25</f>
        <v>kWh</v>
      </c>
      <c r="D26" s="212">
        <v>1.38E-2</v>
      </c>
      <c r="E26" s="212">
        <v>1.38E-2</v>
      </c>
      <c r="F26" s="212">
        <v>1.32E-2</v>
      </c>
      <c r="G26" s="212">
        <v>7.6E-3</v>
      </c>
      <c r="H26" s="212">
        <v>7.6E-3</v>
      </c>
      <c r="I26" s="212">
        <v>7.7000000000000002E-3</v>
      </c>
      <c r="J26" s="212">
        <v>7.7999999999999996E-3</v>
      </c>
      <c r="K26" s="212">
        <v>0</v>
      </c>
      <c r="L26" s="212">
        <v>0</v>
      </c>
    </row>
    <row r="27" spans="1:13" s="5" customFormat="1" ht="14.25" outlineLevel="1">
      <c r="A27" s="7"/>
      <c r="B27" s="104" t="s">
        <v>106</v>
      </c>
      <c r="C27" s="105"/>
      <c r="D27" s="213"/>
      <c r="E27" s="213"/>
      <c r="F27" s="213"/>
      <c r="G27" s="213"/>
      <c r="H27" s="213"/>
      <c r="I27" s="213"/>
      <c r="J27" s="214"/>
      <c r="K27" s="214"/>
      <c r="L27" s="214"/>
    </row>
    <row r="28" spans="1:13" s="5" customFormat="1" ht="14.25" outlineLevel="1">
      <c r="A28" s="7"/>
      <c r="B28" s="241"/>
      <c r="C28" s="294"/>
      <c r="D28" s="390"/>
      <c r="E28" s="390"/>
      <c r="F28" s="390"/>
      <c r="G28" s="390"/>
      <c r="H28" s="390"/>
      <c r="I28" s="390"/>
      <c r="J28" s="391"/>
      <c r="K28" s="391"/>
      <c r="L28" s="391"/>
    </row>
    <row r="29" spans="1:13" s="5" customFormat="1" outlineLevel="1">
      <c r="A29" s="7"/>
      <c r="B29" s="34"/>
      <c r="C29" s="35"/>
      <c r="D29" s="36"/>
      <c r="E29" s="36"/>
      <c r="F29" s="36"/>
      <c r="G29" s="36"/>
      <c r="H29" s="36"/>
      <c r="I29" s="36"/>
      <c r="J29" s="37"/>
      <c r="K29" s="37"/>
      <c r="L29" s="37"/>
    </row>
    <row r="30" spans="1:13" s="37" customFormat="1" ht="18.75">
      <c r="A30" s="121"/>
      <c r="B30" s="393" t="s">
        <v>419</v>
      </c>
      <c r="C30" s="73"/>
      <c r="D30" s="73"/>
      <c r="E30" s="73"/>
      <c r="F30" s="73"/>
      <c r="G30" s="73"/>
      <c r="H30" s="73"/>
      <c r="I30" s="73"/>
      <c r="J30" s="73"/>
      <c r="K30" s="73"/>
      <c r="L30" s="73"/>
    </row>
    <row r="31" spans="1:13" ht="9" customHeight="1">
      <c r="B31" s="11"/>
      <c r="C31" s="11"/>
      <c r="D31" s="11"/>
      <c r="E31" s="11"/>
      <c r="F31" s="11"/>
      <c r="G31" s="11"/>
      <c r="H31" s="11"/>
      <c r="I31" s="11"/>
      <c r="J31" s="11"/>
      <c r="K31" s="11"/>
      <c r="L31" s="11"/>
    </row>
    <row r="32" spans="1:13" ht="27" customHeight="1">
      <c r="B32" s="290" t="s">
        <v>57</v>
      </c>
      <c r="C32" s="618" t="s">
        <v>58</v>
      </c>
      <c r="D32" s="619"/>
      <c r="E32" s="291">
        <v>2011</v>
      </c>
      <c r="F32" s="291">
        <v>2012</v>
      </c>
      <c r="G32" s="291"/>
      <c r="H32" s="291">
        <v>2013</v>
      </c>
      <c r="I32" s="291">
        <v>2014</v>
      </c>
      <c r="J32" s="291">
        <v>2015</v>
      </c>
      <c r="K32" s="291">
        <v>2016</v>
      </c>
      <c r="L32" s="292">
        <v>2017</v>
      </c>
    </row>
    <row r="33" spans="2:12" ht="19.5" customHeight="1">
      <c r="B33" s="295" t="s">
        <v>38</v>
      </c>
      <c r="C33" s="620" t="s">
        <v>36</v>
      </c>
      <c r="D33" s="620"/>
      <c r="E33" s="293">
        <f>SUM(D20*$E$18+E20*$E$19)/12</f>
        <v>1.47E-2</v>
      </c>
      <c r="F33" s="293">
        <f>SUM(E20*$F$18+F20*$F$19+G18*G20)/12</f>
        <v>1.4283333333333334E-2</v>
      </c>
      <c r="G33" s="508"/>
      <c r="H33" s="293">
        <f t="shared" ref="H33:H39" si="1">SUM(G20*$H$18+H20*$H$19)/12</f>
        <v>1.3966666666666667E-2</v>
      </c>
      <c r="I33" s="293">
        <f>SUM(H20*$I$18+I20*$I$19)/12</f>
        <v>1.4133333333333333E-2</v>
      </c>
      <c r="J33" s="293">
        <f t="shared" ref="J33:J39" si="2">SUM(I20*$J$18+J20*$J$19)/12</f>
        <v>1.4333333333333332E-2</v>
      </c>
      <c r="K33" s="293">
        <f t="shared" ref="K33:K39" si="3">SUM(J20*$K$18+K20*$K$19)/12</f>
        <v>0</v>
      </c>
      <c r="L33" s="296">
        <f>SUM(K20*$L$18+L20*$L$19)/12</f>
        <v>0</v>
      </c>
    </row>
    <row r="34" spans="2:12" ht="19.5" customHeight="1">
      <c r="B34" s="295" t="s">
        <v>40</v>
      </c>
      <c r="C34" s="621" t="s">
        <v>36</v>
      </c>
      <c r="D34" s="621"/>
      <c r="E34" s="293">
        <f t="shared" ref="E34:E39" si="4">SUM(D21*$E$18+E21*$E$19)/12</f>
        <v>1.38E-2</v>
      </c>
      <c r="F34" s="293">
        <f>SUM(E21*$F$18+F21*$F$19+G18*G21)/12</f>
        <v>1.34E-2</v>
      </c>
      <c r="G34" s="508"/>
      <c r="H34" s="293">
        <f t="shared" si="1"/>
        <v>1.3266666666666668E-2</v>
      </c>
      <c r="I34" s="293">
        <f t="shared" ref="I34:I39" si="5">SUM(H21*$I$18+I21*$I$19)/12</f>
        <v>1.3433333333333334E-2</v>
      </c>
      <c r="J34" s="293">
        <f t="shared" si="2"/>
        <v>1.3633333333333332E-2</v>
      </c>
      <c r="K34" s="293">
        <f t="shared" si="3"/>
        <v>0</v>
      </c>
      <c r="L34" s="296">
        <f t="shared" ref="L34:L39" si="6">SUM(K21*$L$18+L21*$L$19)/12</f>
        <v>0</v>
      </c>
    </row>
    <row r="35" spans="2:12" ht="19.5" customHeight="1">
      <c r="B35" s="295" t="s">
        <v>109</v>
      </c>
      <c r="C35" s="621" t="s">
        <v>37</v>
      </c>
      <c r="D35" s="621"/>
      <c r="E35" s="293">
        <f t="shared" si="4"/>
        <v>4.7456333333333331</v>
      </c>
      <c r="F35" s="293">
        <f>SUM(E22*$F$18+F22*$F$19+G18*G22)/12</f>
        <v>4.6079333333333334</v>
      </c>
      <c r="G35" s="508"/>
      <c r="H35" s="293">
        <f t="shared" si="1"/>
        <v>4.5528333333333331</v>
      </c>
      <c r="I35" s="293">
        <f t="shared" si="5"/>
        <v>4.611766666666667</v>
      </c>
      <c r="J35" s="293">
        <f t="shared" si="2"/>
        <v>4.6870666666666665</v>
      </c>
      <c r="K35" s="293">
        <f t="shared" si="3"/>
        <v>0</v>
      </c>
      <c r="L35" s="296">
        <f t="shared" si="6"/>
        <v>0</v>
      </c>
    </row>
    <row r="36" spans="2:12" ht="19.5" customHeight="1">
      <c r="B36" s="295" t="s">
        <v>110</v>
      </c>
      <c r="C36" s="621" t="s">
        <v>37</v>
      </c>
      <c r="D36" s="621"/>
      <c r="E36" s="293">
        <f t="shared" si="4"/>
        <v>0</v>
      </c>
      <c r="F36" s="293">
        <f>SUM(E23*$F$18+F23*$F$19+G23*G18)/12</f>
        <v>0</v>
      </c>
      <c r="G36" s="508"/>
      <c r="H36" s="293">
        <f t="shared" si="1"/>
        <v>0</v>
      </c>
      <c r="I36" s="293">
        <f t="shared" si="5"/>
        <v>0</v>
      </c>
      <c r="J36" s="293">
        <f t="shared" si="2"/>
        <v>0</v>
      </c>
      <c r="K36" s="293">
        <f t="shared" si="3"/>
        <v>0</v>
      </c>
      <c r="L36" s="296">
        <f t="shared" si="6"/>
        <v>0</v>
      </c>
    </row>
    <row r="37" spans="2:12" ht="19.5" customHeight="1">
      <c r="B37" s="295" t="s">
        <v>41</v>
      </c>
      <c r="C37" s="621" t="s">
        <v>37</v>
      </c>
      <c r="D37" s="621"/>
      <c r="E37" s="293">
        <f t="shared" si="4"/>
        <v>0</v>
      </c>
      <c r="F37" s="293">
        <f>SUM(E24*$F$18+F24*$F$19+G24*G18)/12</f>
        <v>0</v>
      </c>
      <c r="G37" s="508"/>
      <c r="H37" s="293">
        <f t="shared" si="1"/>
        <v>0</v>
      </c>
      <c r="I37" s="293">
        <f t="shared" si="5"/>
        <v>0</v>
      </c>
      <c r="J37" s="293">
        <f t="shared" si="2"/>
        <v>0</v>
      </c>
      <c r="K37" s="293">
        <f t="shared" si="3"/>
        <v>0</v>
      </c>
      <c r="L37" s="296">
        <f t="shared" si="6"/>
        <v>0</v>
      </c>
    </row>
    <row r="38" spans="2:12" ht="19.5" customHeight="1">
      <c r="B38" s="295" t="s">
        <v>42</v>
      </c>
      <c r="C38" s="621" t="s">
        <v>37</v>
      </c>
      <c r="D38" s="621"/>
      <c r="E38" s="293">
        <f t="shared" si="4"/>
        <v>0.14356666666666665</v>
      </c>
      <c r="F38" s="293">
        <f>SUM(E25*$F$18+F25*$F$19+G18*G25)/12</f>
        <v>0.19856666666666667</v>
      </c>
      <c r="G38" s="508"/>
      <c r="H38" s="293">
        <f t="shared" si="1"/>
        <v>0.85003333333333331</v>
      </c>
      <c r="I38" s="293">
        <f t="shared" si="5"/>
        <v>0.86106666666666676</v>
      </c>
      <c r="J38" s="293">
        <f t="shared" si="2"/>
        <v>0.87516666666666676</v>
      </c>
      <c r="K38" s="293">
        <f t="shared" si="3"/>
        <v>0</v>
      </c>
      <c r="L38" s="296">
        <f t="shared" si="6"/>
        <v>0</v>
      </c>
    </row>
    <row r="39" spans="2:12" ht="19.5" customHeight="1">
      <c r="B39" s="295" t="s">
        <v>43</v>
      </c>
      <c r="C39" s="621" t="s">
        <v>36</v>
      </c>
      <c r="D39" s="621"/>
      <c r="E39" s="293">
        <f t="shared" si="4"/>
        <v>1.38E-2</v>
      </c>
      <c r="F39" s="293">
        <f>SUM(E26*$F$18+F26*$F$19+G18*G26)/12</f>
        <v>1.2933333333333333E-2</v>
      </c>
      <c r="G39" s="508"/>
      <c r="H39" s="293">
        <f t="shared" si="1"/>
        <v>7.6E-3</v>
      </c>
      <c r="I39" s="293">
        <f t="shared" si="5"/>
        <v>7.6666666666666662E-3</v>
      </c>
      <c r="J39" s="293">
        <f t="shared" si="2"/>
        <v>7.7666666666666674E-3</v>
      </c>
      <c r="K39" s="293">
        <f t="shared" si="3"/>
        <v>0</v>
      </c>
      <c r="L39" s="296">
        <f t="shared" si="6"/>
        <v>0</v>
      </c>
    </row>
    <row r="40" spans="2:12" ht="19.5" customHeight="1">
      <c r="B40" s="297" t="s">
        <v>106</v>
      </c>
      <c r="C40" s="627"/>
      <c r="D40" s="627"/>
      <c r="E40" s="298"/>
      <c r="F40" s="298"/>
      <c r="G40" s="507"/>
      <c r="H40" s="298"/>
      <c r="I40" s="298"/>
      <c r="J40" s="298"/>
      <c r="K40" s="298"/>
      <c r="L40" s="299"/>
    </row>
    <row r="41" spans="2:12">
      <c r="B41" s="44"/>
      <c r="C41" s="44"/>
      <c r="D41" s="44"/>
      <c r="E41" s="44"/>
      <c r="F41" s="44"/>
      <c r="H41" s="44"/>
      <c r="I41" s="44"/>
      <c r="J41" s="44"/>
      <c r="K41" s="44"/>
      <c r="L41" s="44"/>
    </row>
  </sheetData>
  <mergeCells count="16">
    <mergeCell ref="C36:D36"/>
    <mergeCell ref="C37:D37"/>
    <mergeCell ref="C38:D38"/>
    <mergeCell ref="C39:D39"/>
    <mergeCell ref="C40:D40"/>
    <mergeCell ref="C32:D32"/>
    <mergeCell ref="C33:D33"/>
    <mergeCell ref="C34:D34"/>
    <mergeCell ref="C35:D35"/>
    <mergeCell ref="B3:L3"/>
    <mergeCell ref="B7:B8"/>
    <mergeCell ref="C7:D7"/>
    <mergeCell ref="C8:E8"/>
    <mergeCell ref="C5:L5"/>
    <mergeCell ref="C6:L6"/>
    <mergeCell ref="B5:B6"/>
  </mergeCells>
  <pageMargins left="0.7" right="0.7" top="0.75" bottom="0.75" header="0.3" footer="0.3"/>
  <pageSetup scale="58"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8"/>
  <sheetViews>
    <sheetView topLeftCell="A130" zoomScale="90" zoomScaleNormal="90" zoomScaleSheetLayoutView="80" zoomScalePageLayoutView="85" workbookViewId="0">
      <selection activeCell="G76" sqref="G76"/>
    </sheetView>
  </sheetViews>
  <sheetFormatPr defaultRowHeight="15.75" outlineLevelRow="1"/>
  <cols>
    <col min="1" max="1" width="5.140625" style="42" customWidth="1"/>
    <col min="2" max="2" width="4.5703125" style="24" customWidth="1"/>
    <col min="3" max="3" width="37.28515625" style="18" customWidth="1"/>
    <col min="4" max="4" width="16.7109375" style="24" customWidth="1"/>
    <col min="5" max="5" width="12.5703125" style="24" customWidth="1"/>
    <col min="6" max="6" width="19" style="25" customWidth="1"/>
    <col min="7" max="7" width="19.140625" style="25" customWidth="1"/>
    <col min="8" max="8" width="13.85546875" style="25" customWidth="1"/>
    <col min="9" max="9" width="13.42578125" style="25" customWidth="1"/>
    <col min="10" max="10" width="13" style="25" customWidth="1"/>
    <col min="11" max="11" width="15.5703125" style="25" customWidth="1"/>
    <col min="12" max="13" width="10.85546875" style="25" customWidth="1"/>
    <col min="14" max="14" width="13.5703125" style="25" customWidth="1"/>
    <col min="15" max="15" width="9.140625" style="25" customWidth="1"/>
    <col min="16" max="16" width="9.7109375" style="25" customWidth="1"/>
    <col min="17" max="17" width="3.140625" style="25" customWidth="1"/>
    <col min="18" max="18" width="14.85546875" style="25" customWidth="1"/>
    <col min="19" max="19" width="14" style="25" customWidth="1"/>
    <col min="20" max="20" width="9.7109375" style="25" customWidth="1"/>
    <col min="21" max="21" width="11.140625" style="25" customWidth="1"/>
    <col min="22" max="22" width="12.140625" style="25" customWidth="1"/>
    <col min="23" max="23" width="6.42578125" style="25" bestFit="1" customWidth="1"/>
    <col min="24" max="28" width="9.140625" style="25"/>
    <col min="29" max="29" width="6.42578125" style="25" bestFit="1" customWidth="1"/>
    <col min="30" max="16384" width="9.140625" style="25"/>
  </cols>
  <sheetData>
    <row r="1" spans="1:16" ht="164.25" customHeight="1"/>
    <row r="2" spans="1:16" ht="23.25" customHeight="1"/>
    <row r="3" spans="1:16" ht="20.25">
      <c r="A3" s="59"/>
      <c r="B3" s="608" t="s">
        <v>355</v>
      </c>
      <c r="C3" s="608"/>
      <c r="D3" s="608"/>
      <c r="E3" s="608"/>
      <c r="F3" s="608"/>
      <c r="G3" s="608"/>
      <c r="H3" s="608"/>
      <c r="I3" s="608"/>
      <c r="J3" s="608"/>
      <c r="K3" s="608"/>
      <c r="L3" s="608"/>
      <c r="M3" s="608"/>
      <c r="N3" s="608"/>
      <c r="O3" s="608"/>
      <c r="P3" s="608"/>
    </row>
    <row r="4" spans="1:16" ht="18.75" customHeight="1" outlineLevel="1">
      <c r="A4" s="59"/>
      <c r="B4" s="126"/>
      <c r="C4" s="238"/>
      <c r="D4" s="396"/>
      <c r="E4" s="238"/>
      <c r="F4" s="126"/>
      <c r="G4" s="126"/>
      <c r="H4" s="126"/>
      <c r="I4" s="126"/>
      <c r="J4" s="126"/>
      <c r="K4" s="126"/>
      <c r="L4" s="126"/>
      <c r="M4" s="126"/>
      <c r="N4" s="126"/>
      <c r="O4" s="126"/>
      <c r="P4" s="126"/>
    </row>
    <row r="5" spans="1:16" outlineLevel="1">
      <c r="A5" s="59"/>
      <c r="C5" s="394" t="s">
        <v>404</v>
      </c>
      <c r="D5" s="397" t="s">
        <v>422</v>
      </c>
      <c r="E5" s="315"/>
    </row>
    <row r="6" spans="1:16" outlineLevel="1">
      <c r="A6" s="59"/>
      <c r="C6" s="315"/>
      <c r="D6" s="397" t="s">
        <v>494</v>
      </c>
      <c r="E6" s="315"/>
    </row>
    <row r="7" spans="1:16" s="61" customFormat="1" ht="15" outlineLevel="1">
      <c r="A7" s="125"/>
      <c r="B7" s="64"/>
      <c r="C7" s="65"/>
      <c r="D7" s="397" t="s">
        <v>356</v>
      </c>
      <c r="E7" s="398"/>
    </row>
    <row r="8" spans="1:16" outlineLevel="1">
      <c r="A8" s="59"/>
      <c r="C8" s="25"/>
      <c r="D8" s="167" t="s">
        <v>363</v>
      </c>
    </row>
    <row r="9" spans="1:16" s="61" customFormat="1" ht="15" outlineLevel="1">
      <c r="A9" s="125"/>
      <c r="B9" s="64"/>
      <c r="C9" s="64"/>
      <c r="D9" s="167"/>
      <c r="E9" s="64"/>
    </row>
    <row r="10" spans="1:16" outlineLevel="1">
      <c r="A10" s="59"/>
      <c r="C10" s="24"/>
      <c r="D10" s="167" t="s">
        <v>361</v>
      </c>
    </row>
    <row r="11" spans="1:16" outlineLevel="1">
      <c r="A11" s="59"/>
      <c r="C11" s="24"/>
      <c r="D11" s="167" t="s">
        <v>362</v>
      </c>
    </row>
    <row r="12" spans="1:16" outlineLevel="1">
      <c r="A12" s="59"/>
      <c r="C12" s="615" t="s">
        <v>341</v>
      </c>
      <c r="D12" s="166"/>
      <c r="E12" s="44"/>
    </row>
    <row r="13" spans="1:16" outlineLevel="1">
      <c r="A13" s="59"/>
      <c r="C13" s="615"/>
      <c r="D13" s="624" t="s">
        <v>368</v>
      </c>
      <c r="E13" s="624"/>
    </row>
    <row r="14" spans="1:16" outlineLevel="1">
      <c r="A14" s="59"/>
      <c r="C14" s="615"/>
      <c r="D14" s="625" t="s">
        <v>342</v>
      </c>
      <c r="E14" s="625"/>
    </row>
    <row r="15" spans="1:16" outlineLevel="1">
      <c r="A15" s="59"/>
      <c r="C15" s="79"/>
      <c r="D15" s="64"/>
      <c r="E15" s="44"/>
    </row>
    <row r="16" spans="1:16">
      <c r="A16" s="59"/>
      <c r="C16" s="79"/>
      <c r="D16" s="258"/>
      <c r="E16" s="44"/>
    </row>
    <row r="17" spans="1:17">
      <c r="B17" s="631" t="s">
        <v>357</v>
      </c>
      <c r="C17" s="631"/>
      <c r="D17" s="631"/>
      <c r="E17" s="631"/>
      <c r="F17" s="631"/>
      <c r="G17" s="631"/>
      <c r="H17" s="631"/>
      <c r="I17" s="631"/>
      <c r="J17" s="631"/>
      <c r="K17" s="631"/>
      <c r="L17" s="631"/>
      <c r="M17" s="631"/>
      <c r="N17" s="631"/>
      <c r="O17" s="631"/>
      <c r="P17" s="631"/>
    </row>
    <row r="18" spans="1:17" ht="18.75">
      <c r="B18" s="19"/>
      <c r="C18" s="20"/>
      <c r="D18" s="19"/>
      <c r="E18" s="19"/>
      <c r="F18" s="19"/>
      <c r="G18" s="19"/>
      <c r="H18" s="19"/>
      <c r="I18" s="19"/>
      <c r="J18" s="19"/>
      <c r="K18" s="19"/>
      <c r="L18" s="19"/>
      <c r="M18" s="19"/>
      <c r="N18" s="19"/>
      <c r="O18" s="19"/>
      <c r="P18" s="19"/>
    </row>
    <row r="19" spans="1:17" s="26" customFormat="1" ht="50.25" customHeight="1">
      <c r="A19" s="42"/>
      <c r="B19" s="635" t="s">
        <v>59</v>
      </c>
      <c r="C19" s="637" t="s">
        <v>0</v>
      </c>
      <c r="D19" s="637" t="s">
        <v>45</v>
      </c>
      <c r="E19" s="637" t="s">
        <v>208</v>
      </c>
      <c r="F19" s="276" t="s">
        <v>46</v>
      </c>
      <c r="G19" s="276" t="s">
        <v>205</v>
      </c>
      <c r="H19" s="632" t="s">
        <v>60</v>
      </c>
      <c r="I19" s="633"/>
      <c r="J19" s="633"/>
      <c r="K19" s="633"/>
      <c r="L19" s="633"/>
      <c r="M19" s="633"/>
      <c r="N19" s="633"/>
      <c r="O19" s="633"/>
      <c r="P19" s="634"/>
      <c r="Q19" s="4"/>
    </row>
    <row r="20" spans="1:17" s="26" customFormat="1" ht="43.5" customHeight="1">
      <c r="A20" s="275"/>
      <c r="B20" s="647"/>
      <c r="C20" s="646"/>
      <c r="D20" s="646"/>
      <c r="E20" s="646"/>
      <c r="F20" s="218" t="s">
        <v>47</v>
      </c>
      <c r="G20" s="218" t="s">
        <v>48</v>
      </c>
      <c r="H20" s="218" t="str">
        <f>'1.  LRAMVA Summary'!C21</f>
        <v>Residential</v>
      </c>
      <c r="I20" s="218" t="str">
        <f>'1.  LRAMVA Summary'!D21</f>
        <v>General Service &lt;50 kW</v>
      </c>
      <c r="J20" s="218" t="str">
        <f>'1.  LRAMVA Summary'!E21</f>
        <v>General Service 50 - 999 kW</v>
      </c>
      <c r="K20" s="218" t="str">
        <f>'1.  LRAMVA Summary'!F21</f>
        <v>General Service 1,000 - 4,999 kW</v>
      </c>
      <c r="L20" s="218" t="str">
        <f>'1.  LRAMVA Summary'!G21</f>
        <v>Sentinel Lighting</v>
      </c>
      <c r="M20" s="218" t="str">
        <f>'1.  LRAMVA Summary'!H21</f>
        <v>Street Lighting</v>
      </c>
      <c r="N20" s="218" t="str">
        <f>'1.  LRAMVA Summary'!I21</f>
        <v>Unmetered Scattered Load</v>
      </c>
      <c r="O20" s="218" t="s">
        <v>106</v>
      </c>
      <c r="P20" s="277" t="str">
        <f>'1.  LRAMVA Summary'!K21</f>
        <v>Total</v>
      </c>
      <c r="Q20" s="4"/>
    </row>
    <row r="21" spans="1:17" s="21" customFormat="1" ht="21" customHeight="1" outlineLevel="1">
      <c r="A21" s="641">
        <v>2011</v>
      </c>
      <c r="B21" s="252"/>
      <c r="C21" s="640" t="s">
        <v>1</v>
      </c>
      <c r="D21" s="640"/>
      <c r="E21" s="253"/>
      <c r="F21" s="254"/>
      <c r="G21" s="254"/>
      <c r="H21" s="254"/>
      <c r="I21" s="254"/>
      <c r="J21" s="254"/>
      <c r="K21" s="254"/>
      <c r="L21" s="254"/>
      <c r="M21" s="254"/>
      <c r="N21" s="254"/>
      <c r="O21" s="254"/>
      <c r="P21" s="255"/>
      <c r="Q21" s="137"/>
    </row>
    <row r="22" spans="1:17" s="26" customFormat="1" ht="14.25" outlineLevel="1">
      <c r="A22" s="641"/>
      <c r="B22" s="278">
        <v>1</v>
      </c>
      <c r="C22" s="259" t="s">
        <v>2</v>
      </c>
      <c r="D22" s="257" t="s">
        <v>34</v>
      </c>
      <c r="E22" s="257"/>
      <c r="F22" s="303">
        <v>5</v>
      </c>
      <c r="G22" s="303">
        <v>39547</v>
      </c>
      <c r="H22" s="300">
        <v>1</v>
      </c>
      <c r="I22" s="301"/>
      <c r="J22" s="301"/>
      <c r="K22" s="301"/>
      <c r="L22" s="301"/>
      <c r="M22" s="301"/>
      <c r="N22" s="301"/>
      <c r="O22" s="301"/>
      <c r="P22" s="256">
        <f>SUM(H22:O22)</f>
        <v>1</v>
      </c>
      <c r="Q22" s="4"/>
    </row>
    <row r="23" spans="1:17" s="26" customFormat="1" ht="14.25" outlineLevel="1">
      <c r="A23" s="641"/>
      <c r="B23" s="278">
        <v>2</v>
      </c>
      <c r="C23" s="259" t="s">
        <v>3</v>
      </c>
      <c r="D23" s="257" t="s">
        <v>34</v>
      </c>
      <c r="E23" s="257"/>
      <c r="F23" s="263">
        <v>1</v>
      </c>
      <c r="G23" s="263">
        <v>1076</v>
      </c>
      <c r="H23" s="300">
        <v>1</v>
      </c>
      <c r="I23" s="301"/>
      <c r="J23" s="301"/>
      <c r="K23" s="301"/>
      <c r="L23" s="301"/>
      <c r="M23" s="301"/>
      <c r="N23" s="301"/>
      <c r="O23" s="301"/>
      <c r="P23" s="256">
        <f t="shared" ref="P23:P29" si="0">SUM(H23:O23)</f>
        <v>1</v>
      </c>
      <c r="Q23" s="4"/>
    </row>
    <row r="24" spans="1:17" s="26" customFormat="1" ht="14.25" outlineLevel="1">
      <c r="A24" s="641"/>
      <c r="B24" s="278">
        <v>3</v>
      </c>
      <c r="C24" s="259" t="s">
        <v>4</v>
      </c>
      <c r="D24" s="257" t="s">
        <v>34</v>
      </c>
      <c r="E24" s="257"/>
      <c r="F24" s="263">
        <v>29</v>
      </c>
      <c r="G24" s="263">
        <v>45101</v>
      </c>
      <c r="H24" s="300">
        <v>1</v>
      </c>
      <c r="I24" s="301"/>
      <c r="J24" s="301"/>
      <c r="K24" s="301"/>
      <c r="L24" s="301"/>
      <c r="M24" s="301"/>
      <c r="N24" s="301"/>
      <c r="O24" s="301"/>
      <c r="P24" s="256">
        <f t="shared" si="0"/>
        <v>1</v>
      </c>
      <c r="Q24" s="4"/>
    </row>
    <row r="25" spans="1:17" s="26" customFormat="1" ht="14.25" outlineLevel="1">
      <c r="A25" s="641"/>
      <c r="B25" s="278">
        <v>4</v>
      </c>
      <c r="C25" s="259" t="s">
        <v>5</v>
      </c>
      <c r="D25" s="257" t="s">
        <v>34</v>
      </c>
      <c r="E25" s="257"/>
      <c r="F25" s="263">
        <v>2</v>
      </c>
      <c r="G25" s="263">
        <v>34987</v>
      </c>
      <c r="H25" s="300">
        <v>1</v>
      </c>
      <c r="I25" s="301"/>
      <c r="J25" s="301"/>
      <c r="K25" s="301"/>
      <c r="L25" s="301"/>
      <c r="M25" s="301"/>
      <c r="N25" s="301"/>
      <c r="O25" s="301"/>
      <c r="P25" s="256">
        <f t="shared" si="0"/>
        <v>1</v>
      </c>
      <c r="Q25" s="4"/>
    </row>
    <row r="26" spans="1:17" s="26" customFormat="1" ht="14.25" outlineLevel="1">
      <c r="A26" s="641"/>
      <c r="B26" s="278">
        <v>5</v>
      </c>
      <c r="C26" s="259" t="s">
        <v>6</v>
      </c>
      <c r="D26" s="257" t="s">
        <v>34</v>
      </c>
      <c r="E26" s="257"/>
      <c r="F26" s="263">
        <v>3</v>
      </c>
      <c r="G26" s="263">
        <v>56803</v>
      </c>
      <c r="H26" s="300">
        <v>1</v>
      </c>
      <c r="I26" s="301"/>
      <c r="J26" s="301"/>
      <c r="K26" s="301"/>
      <c r="L26" s="301"/>
      <c r="M26" s="301"/>
      <c r="N26" s="301"/>
      <c r="O26" s="301"/>
      <c r="P26" s="256">
        <f t="shared" si="0"/>
        <v>1</v>
      </c>
      <c r="Q26" s="4"/>
    </row>
    <row r="27" spans="1:17" s="26" customFormat="1" ht="14.25" outlineLevel="1">
      <c r="A27" s="641"/>
      <c r="B27" s="278">
        <v>6</v>
      </c>
      <c r="C27" s="259" t="s">
        <v>7</v>
      </c>
      <c r="D27" s="257" t="s">
        <v>34</v>
      </c>
      <c r="E27" s="257"/>
      <c r="F27" s="263">
        <v>0</v>
      </c>
      <c r="G27" s="263">
        <v>0</v>
      </c>
      <c r="H27" s="300">
        <v>1</v>
      </c>
      <c r="I27" s="301"/>
      <c r="J27" s="301"/>
      <c r="K27" s="301"/>
      <c r="L27" s="301"/>
      <c r="M27" s="301"/>
      <c r="N27" s="301"/>
      <c r="O27" s="301"/>
      <c r="P27" s="256">
        <f t="shared" si="0"/>
        <v>1</v>
      </c>
      <c r="Q27" s="4"/>
    </row>
    <row r="28" spans="1:17" s="26" customFormat="1" ht="14.25" outlineLevel="1">
      <c r="A28" s="641"/>
      <c r="B28" s="278">
        <v>7</v>
      </c>
      <c r="C28" s="259" t="s">
        <v>61</v>
      </c>
      <c r="D28" s="257" t="s">
        <v>34</v>
      </c>
      <c r="E28" s="257"/>
      <c r="F28" s="263">
        <v>0</v>
      </c>
      <c r="G28" s="263">
        <v>0</v>
      </c>
      <c r="H28" s="300">
        <v>1</v>
      </c>
      <c r="I28" s="301"/>
      <c r="J28" s="301"/>
      <c r="K28" s="301"/>
      <c r="L28" s="301"/>
      <c r="M28" s="301"/>
      <c r="N28" s="301"/>
      <c r="O28" s="301"/>
      <c r="P28" s="256">
        <f t="shared" si="0"/>
        <v>1</v>
      </c>
      <c r="Q28" s="4"/>
    </row>
    <row r="29" spans="1:17" s="26" customFormat="1" ht="14.25" outlineLevel="1">
      <c r="A29" s="641"/>
      <c r="B29" s="278">
        <v>8</v>
      </c>
      <c r="C29" s="259" t="s">
        <v>8</v>
      </c>
      <c r="D29" s="257" t="s">
        <v>34</v>
      </c>
      <c r="E29" s="257"/>
      <c r="F29" s="263">
        <v>0</v>
      </c>
      <c r="G29" s="263">
        <v>0</v>
      </c>
      <c r="H29" s="300">
        <v>1</v>
      </c>
      <c r="I29" s="301"/>
      <c r="J29" s="301"/>
      <c r="K29" s="301"/>
      <c r="L29" s="301"/>
      <c r="M29" s="301"/>
      <c r="N29" s="301"/>
      <c r="O29" s="301"/>
      <c r="P29" s="256">
        <f t="shared" si="0"/>
        <v>1</v>
      </c>
      <c r="Q29" s="4"/>
    </row>
    <row r="30" spans="1:17" s="26" customFormat="1" ht="15" outlineLevel="1">
      <c r="A30" s="641"/>
      <c r="B30" s="278"/>
      <c r="C30" s="260" t="s">
        <v>258</v>
      </c>
      <c r="D30" s="257" t="s">
        <v>257</v>
      </c>
      <c r="E30" s="257"/>
      <c r="F30" s="263"/>
      <c r="G30" s="263"/>
      <c r="H30" s="300"/>
      <c r="I30" s="301"/>
      <c r="J30" s="301"/>
      <c r="K30" s="301"/>
      <c r="L30" s="301"/>
      <c r="M30" s="301"/>
      <c r="N30" s="301"/>
      <c r="O30" s="301"/>
      <c r="P30" s="256"/>
      <c r="Q30" s="4"/>
    </row>
    <row r="31" spans="1:17" s="26" customFormat="1" ht="15" outlineLevel="1">
      <c r="A31" s="641"/>
      <c r="B31" s="278"/>
      <c r="C31" s="630"/>
      <c r="D31" s="630"/>
      <c r="E31" s="272"/>
      <c r="F31" s="263"/>
      <c r="G31" s="263"/>
      <c r="H31" s="300"/>
      <c r="I31" s="301"/>
      <c r="J31" s="301"/>
      <c r="K31" s="301"/>
      <c r="L31" s="301"/>
      <c r="M31" s="301"/>
      <c r="N31" s="301"/>
      <c r="O31" s="301"/>
      <c r="P31" s="256"/>
      <c r="Q31" s="4"/>
    </row>
    <row r="32" spans="1:17" s="26" customFormat="1" ht="15" outlineLevel="1">
      <c r="A32" s="641"/>
      <c r="B32" s="278"/>
      <c r="C32" s="630"/>
      <c r="D32" s="630"/>
      <c r="E32" s="272"/>
      <c r="F32" s="304"/>
      <c r="G32" s="304"/>
      <c r="H32" s="300"/>
      <c r="I32" s="301"/>
      <c r="J32" s="301"/>
      <c r="K32" s="301"/>
      <c r="L32" s="301"/>
      <c r="M32" s="301"/>
      <c r="N32" s="301"/>
      <c r="O32" s="301"/>
      <c r="P32" s="256"/>
      <c r="Q32" s="4"/>
    </row>
    <row r="33" spans="1:19" s="21" customFormat="1" ht="20.25" customHeight="1" outlineLevel="1">
      <c r="A33" s="641"/>
      <c r="B33" s="252"/>
      <c r="C33" s="640" t="s">
        <v>9</v>
      </c>
      <c r="D33" s="640"/>
      <c r="E33" s="253"/>
      <c r="F33" s="254"/>
      <c r="G33" s="254"/>
      <c r="H33" s="254"/>
      <c r="I33" s="254"/>
      <c r="J33" s="254"/>
      <c r="K33" s="254"/>
      <c r="L33" s="254"/>
      <c r="M33" s="254"/>
      <c r="N33" s="254"/>
      <c r="O33" s="254"/>
      <c r="P33" s="255"/>
      <c r="Q33" s="137"/>
      <c r="R33" s="26"/>
      <c r="S33" s="26"/>
    </row>
    <row r="34" spans="1:19" s="26" customFormat="1" ht="14.25" outlineLevel="1">
      <c r="A34" s="641"/>
      <c r="B34" s="146">
        <v>9</v>
      </c>
      <c r="C34" s="261" t="s">
        <v>27</v>
      </c>
      <c r="D34" s="257" t="s">
        <v>34</v>
      </c>
      <c r="E34" s="257">
        <v>12</v>
      </c>
      <c r="F34" s="517">
        <v>0</v>
      </c>
      <c r="G34" s="517">
        <v>56159</v>
      </c>
      <c r="H34" s="300"/>
      <c r="I34" s="302">
        <v>1</v>
      </c>
      <c r="J34" s="301">
        <v>0</v>
      </c>
      <c r="K34" s="301"/>
      <c r="L34" s="301"/>
      <c r="M34" s="301"/>
      <c r="N34" s="301"/>
      <c r="O34" s="301"/>
      <c r="P34" s="256">
        <f t="shared" ref="P34:P40" si="1">SUM(H34:O34)</f>
        <v>1</v>
      </c>
      <c r="Q34" s="4"/>
    </row>
    <row r="35" spans="1:19" s="26" customFormat="1" ht="14.25" outlineLevel="1">
      <c r="A35" s="641"/>
      <c r="B35" s="146">
        <v>10</v>
      </c>
      <c r="C35" s="259" t="s">
        <v>25</v>
      </c>
      <c r="D35" s="257" t="s">
        <v>34</v>
      </c>
      <c r="E35" s="257">
        <v>12</v>
      </c>
      <c r="F35" s="516">
        <v>18</v>
      </c>
      <c r="G35" s="516">
        <v>51687</v>
      </c>
      <c r="H35" s="300"/>
      <c r="I35" s="302">
        <v>1</v>
      </c>
      <c r="J35" s="301">
        <v>0</v>
      </c>
      <c r="K35" s="301"/>
      <c r="L35" s="301"/>
      <c r="M35" s="301"/>
      <c r="N35" s="301"/>
      <c r="O35" s="301"/>
      <c r="P35" s="256">
        <f t="shared" si="1"/>
        <v>1</v>
      </c>
      <c r="Q35" s="4"/>
    </row>
    <row r="36" spans="1:19" s="26" customFormat="1" ht="15" customHeight="1" outlineLevel="1">
      <c r="A36" s="641"/>
      <c r="B36" s="146">
        <v>11</v>
      </c>
      <c r="C36" s="259" t="s">
        <v>28</v>
      </c>
      <c r="D36" s="257" t="s">
        <v>34</v>
      </c>
      <c r="E36" s="262">
        <v>3</v>
      </c>
      <c r="F36" s="263">
        <v>0</v>
      </c>
      <c r="G36" s="263">
        <v>0</v>
      </c>
      <c r="H36" s="300"/>
      <c r="I36" s="301">
        <v>0</v>
      </c>
      <c r="J36" s="301">
        <v>0</v>
      </c>
      <c r="K36" s="301"/>
      <c r="L36" s="301"/>
      <c r="M36" s="301"/>
      <c r="N36" s="301"/>
      <c r="O36" s="301"/>
      <c r="P36" s="256">
        <f t="shared" si="1"/>
        <v>0</v>
      </c>
      <c r="Q36" s="4"/>
    </row>
    <row r="37" spans="1:19" s="26" customFormat="1" ht="14.25" outlineLevel="1">
      <c r="A37" s="641"/>
      <c r="B37" s="146">
        <v>12</v>
      </c>
      <c r="C37" s="259" t="s">
        <v>29</v>
      </c>
      <c r="D37" s="257" t="s">
        <v>34</v>
      </c>
      <c r="E37" s="257">
        <v>12</v>
      </c>
      <c r="F37" s="263">
        <v>0</v>
      </c>
      <c r="G37" s="263">
        <v>0</v>
      </c>
      <c r="H37" s="300"/>
      <c r="I37" s="301">
        <v>0</v>
      </c>
      <c r="J37" s="301">
        <v>0</v>
      </c>
      <c r="K37" s="301"/>
      <c r="L37" s="301"/>
      <c r="M37" s="301"/>
      <c r="N37" s="301"/>
      <c r="O37" s="301"/>
      <c r="P37" s="256">
        <f t="shared" si="1"/>
        <v>0</v>
      </c>
      <c r="Q37" s="4"/>
    </row>
    <row r="38" spans="1:19" s="26" customFormat="1" ht="14.25" outlineLevel="1">
      <c r="A38" s="641"/>
      <c r="B38" s="146">
        <v>13</v>
      </c>
      <c r="C38" s="259" t="s">
        <v>23</v>
      </c>
      <c r="D38" s="257" t="s">
        <v>34</v>
      </c>
      <c r="E38" s="257">
        <v>12</v>
      </c>
      <c r="F38" s="263">
        <v>0</v>
      </c>
      <c r="G38" s="263">
        <v>0</v>
      </c>
      <c r="H38" s="300"/>
      <c r="I38" s="301">
        <v>0</v>
      </c>
      <c r="J38" s="301">
        <v>0</v>
      </c>
      <c r="K38" s="301"/>
      <c r="L38" s="301"/>
      <c r="M38" s="301"/>
      <c r="N38" s="301"/>
      <c r="O38" s="301"/>
      <c r="P38" s="256">
        <f t="shared" si="1"/>
        <v>0</v>
      </c>
      <c r="Q38" s="4"/>
    </row>
    <row r="39" spans="1:19" s="26" customFormat="1" ht="28.5" outlineLevel="1">
      <c r="A39" s="641"/>
      <c r="B39" s="146">
        <v>14</v>
      </c>
      <c r="C39" s="259" t="s">
        <v>62</v>
      </c>
      <c r="D39" s="257" t="s">
        <v>34</v>
      </c>
      <c r="E39" s="257">
        <v>0</v>
      </c>
      <c r="F39" s="263">
        <v>0</v>
      </c>
      <c r="G39" s="263">
        <v>0</v>
      </c>
      <c r="H39" s="300"/>
      <c r="I39" s="301"/>
      <c r="J39" s="301"/>
      <c r="K39" s="301"/>
      <c r="L39" s="301"/>
      <c r="M39" s="301"/>
      <c r="N39" s="301"/>
      <c r="O39" s="301"/>
      <c r="P39" s="256">
        <f t="shared" si="1"/>
        <v>0</v>
      </c>
      <c r="Q39" s="4"/>
    </row>
    <row r="40" spans="1:19" s="26" customFormat="1" ht="14.25" outlineLevel="1">
      <c r="A40" s="641"/>
      <c r="B40" s="278">
        <v>15</v>
      </c>
      <c r="C40" s="259" t="s">
        <v>10</v>
      </c>
      <c r="D40" s="257" t="s">
        <v>34</v>
      </c>
      <c r="E40" s="257">
        <v>0</v>
      </c>
      <c r="F40" s="263">
        <v>68</v>
      </c>
      <c r="G40" s="263">
        <v>2636</v>
      </c>
      <c r="H40" s="300"/>
      <c r="I40" s="301"/>
      <c r="J40" s="301">
        <v>1</v>
      </c>
      <c r="K40" s="301"/>
      <c r="L40" s="301"/>
      <c r="M40" s="301"/>
      <c r="N40" s="301"/>
      <c r="O40" s="301"/>
      <c r="P40" s="256">
        <f t="shared" si="1"/>
        <v>1</v>
      </c>
      <c r="Q40" s="4"/>
    </row>
    <row r="41" spans="1:19" s="26" customFormat="1" ht="15" outlineLevel="1">
      <c r="A41" s="641"/>
      <c r="B41" s="278"/>
      <c r="C41" s="260" t="s">
        <v>258</v>
      </c>
      <c r="D41" s="257" t="s">
        <v>257</v>
      </c>
      <c r="E41" s="257"/>
      <c r="F41" s="263"/>
      <c r="G41" s="263"/>
      <c r="H41" s="300"/>
      <c r="I41" s="301"/>
      <c r="J41" s="301"/>
      <c r="K41" s="301"/>
      <c r="L41" s="301"/>
      <c r="M41" s="301"/>
      <c r="N41" s="301"/>
      <c r="O41" s="301"/>
      <c r="P41" s="256"/>
      <c r="Q41" s="4"/>
    </row>
    <row r="42" spans="1:19" s="26" customFormat="1" ht="15" outlineLevel="1">
      <c r="A42" s="641"/>
      <c r="B42" s="278"/>
      <c r="C42" s="630"/>
      <c r="D42" s="630"/>
      <c r="E42" s="272"/>
      <c r="F42" s="263"/>
      <c r="G42" s="263"/>
      <c r="H42" s="300"/>
      <c r="I42" s="301"/>
      <c r="J42" s="301"/>
      <c r="K42" s="301"/>
      <c r="L42" s="301"/>
      <c r="M42" s="301"/>
      <c r="N42" s="301"/>
      <c r="O42" s="301"/>
      <c r="P42" s="256"/>
      <c r="Q42" s="4"/>
    </row>
    <row r="43" spans="1:19" s="26" customFormat="1" ht="15" outlineLevel="1">
      <c r="A43" s="641"/>
      <c r="B43" s="278"/>
      <c r="C43" s="630"/>
      <c r="D43" s="630"/>
      <c r="E43" s="272"/>
      <c r="F43" s="304"/>
      <c r="G43" s="304"/>
      <c r="H43" s="300"/>
      <c r="I43" s="301"/>
      <c r="J43" s="301"/>
      <c r="K43" s="301"/>
      <c r="L43" s="301"/>
      <c r="M43" s="301"/>
      <c r="N43" s="301"/>
      <c r="O43" s="301"/>
      <c r="P43" s="256"/>
      <c r="Q43" s="4"/>
    </row>
    <row r="44" spans="1:19" s="21" customFormat="1" ht="18" customHeight="1" outlineLevel="1">
      <c r="A44" s="641"/>
      <c r="B44" s="252"/>
      <c r="C44" s="640" t="s">
        <v>11</v>
      </c>
      <c r="D44" s="640"/>
      <c r="E44" s="253"/>
      <c r="F44" s="254"/>
      <c r="G44" s="254"/>
      <c r="H44" s="254"/>
      <c r="I44" s="254"/>
      <c r="J44" s="254"/>
      <c r="K44" s="254"/>
      <c r="L44" s="254"/>
      <c r="M44" s="254"/>
      <c r="N44" s="254"/>
      <c r="O44" s="254"/>
      <c r="P44" s="255"/>
      <c r="Q44" s="137"/>
    </row>
    <row r="45" spans="1:19" s="26" customFormat="1" ht="14.25" outlineLevel="1">
      <c r="A45" s="641"/>
      <c r="B45" s="146">
        <v>16</v>
      </c>
      <c r="C45" s="259" t="s">
        <v>12</v>
      </c>
      <c r="D45" s="257" t="s">
        <v>34</v>
      </c>
      <c r="E45" s="257">
        <v>12</v>
      </c>
      <c r="F45" s="303">
        <v>0</v>
      </c>
      <c r="G45" s="303">
        <v>0</v>
      </c>
      <c r="H45" s="300"/>
      <c r="I45" s="301"/>
      <c r="J45" s="301">
        <v>1</v>
      </c>
      <c r="K45" s="301"/>
      <c r="L45" s="301"/>
      <c r="M45" s="301"/>
      <c r="N45" s="301"/>
      <c r="O45" s="301"/>
      <c r="P45" s="256">
        <f t="shared" ref="P45:P49" si="2">SUM(H45:O45)</f>
        <v>1</v>
      </c>
      <c r="Q45" s="4"/>
    </row>
    <row r="46" spans="1:19" s="26" customFormat="1" ht="14.25" outlineLevel="1">
      <c r="A46" s="641"/>
      <c r="B46" s="146">
        <v>17</v>
      </c>
      <c r="C46" s="259" t="s">
        <v>13</v>
      </c>
      <c r="D46" s="257" t="s">
        <v>34</v>
      </c>
      <c r="E46" s="257">
        <v>12</v>
      </c>
      <c r="F46" s="263">
        <v>0</v>
      </c>
      <c r="G46" s="263">
        <v>0</v>
      </c>
      <c r="H46" s="300"/>
      <c r="I46" s="301"/>
      <c r="J46" s="301">
        <v>1</v>
      </c>
      <c r="K46" s="301"/>
      <c r="L46" s="301"/>
      <c r="M46" s="301"/>
      <c r="N46" s="301"/>
      <c r="O46" s="301"/>
      <c r="P46" s="256">
        <f t="shared" si="2"/>
        <v>1</v>
      </c>
      <c r="Q46" s="4"/>
    </row>
    <row r="47" spans="1:19" s="26" customFormat="1" ht="14.25" outlineLevel="1">
      <c r="A47" s="641"/>
      <c r="B47" s="146">
        <v>18</v>
      </c>
      <c r="C47" s="259" t="s">
        <v>14</v>
      </c>
      <c r="D47" s="257" t="s">
        <v>34</v>
      </c>
      <c r="E47" s="257">
        <v>12</v>
      </c>
      <c r="F47" s="263">
        <v>0</v>
      </c>
      <c r="G47" s="263">
        <v>0</v>
      </c>
      <c r="H47" s="300"/>
      <c r="I47" s="301"/>
      <c r="J47" s="301">
        <v>1</v>
      </c>
      <c r="K47" s="301"/>
      <c r="L47" s="301"/>
      <c r="M47" s="301"/>
      <c r="N47" s="301"/>
      <c r="O47" s="301"/>
      <c r="P47" s="256">
        <f t="shared" si="2"/>
        <v>1</v>
      </c>
      <c r="Q47" s="4"/>
    </row>
    <row r="48" spans="1:19" s="26" customFormat="1" ht="14.25" outlineLevel="1">
      <c r="A48" s="641"/>
      <c r="B48" s="146">
        <v>19</v>
      </c>
      <c r="C48" s="261" t="s">
        <v>27</v>
      </c>
      <c r="D48" s="257" t="s">
        <v>34</v>
      </c>
      <c r="E48" s="257">
        <v>12</v>
      </c>
      <c r="F48" s="263">
        <v>0</v>
      </c>
      <c r="G48" s="263">
        <v>0</v>
      </c>
      <c r="H48" s="300"/>
      <c r="I48" s="301"/>
      <c r="J48" s="301">
        <v>1</v>
      </c>
      <c r="K48" s="301"/>
      <c r="L48" s="301"/>
      <c r="M48" s="301"/>
      <c r="N48" s="301"/>
      <c r="O48" s="301"/>
      <c r="P48" s="256">
        <f t="shared" si="2"/>
        <v>1</v>
      </c>
      <c r="Q48" s="4"/>
    </row>
    <row r="49" spans="1:17" s="26" customFormat="1" ht="14.25" outlineLevel="1">
      <c r="A49" s="641"/>
      <c r="B49" s="146">
        <v>20</v>
      </c>
      <c r="C49" s="259" t="s">
        <v>10</v>
      </c>
      <c r="D49" s="257" t="s">
        <v>34</v>
      </c>
      <c r="E49" s="257">
        <v>0</v>
      </c>
      <c r="F49" s="263">
        <v>0</v>
      </c>
      <c r="G49" s="263">
        <v>0</v>
      </c>
      <c r="H49" s="300"/>
      <c r="I49" s="301"/>
      <c r="J49" s="301"/>
      <c r="K49" s="301"/>
      <c r="L49" s="301"/>
      <c r="M49" s="301"/>
      <c r="N49" s="301"/>
      <c r="O49" s="301"/>
      <c r="P49" s="256">
        <f t="shared" si="2"/>
        <v>0</v>
      </c>
      <c r="Q49" s="4"/>
    </row>
    <row r="50" spans="1:17" s="26" customFormat="1" ht="15" outlineLevel="1">
      <c r="A50" s="641"/>
      <c r="B50" s="146"/>
      <c r="C50" s="260" t="s">
        <v>258</v>
      </c>
      <c r="D50" s="257" t="s">
        <v>257</v>
      </c>
      <c r="E50" s="257"/>
      <c r="F50" s="263"/>
      <c r="G50" s="263"/>
      <c r="H50" s="300"/>
      <c r="I50" s="301"/>
      <c r="J50" s="301"/>
      <c r="K50" s="301"/>
      <c r="L50" s="301"/>
      <c r="M50" s="301"/>
      <c r="N50" s="301"/>
      <c r="O50" s="301"/>
      <c r="P50" s="256"/>
      <c r="Q50" s="4"/>
    </row>
    <row r="51" spans="1:17" s="26" customFormat="1" ht="15" outlineLevel="1">
      <c r="A51" s="641"/>
      <c r="B51" s="146"/>
      <c r="C51" s="630"/>
      <c r="D51" s="630"/>
      <c r="E51" s="272"/>
      <c r="F51" s="263"/>
      <c r="G51" s="263"/>
      <c r="H51" s="300"/>
      <c r="I51" s="301"/>
      <c r="J51" s="301"/>
      <c r="K51" s="301"/>
      <c r="L51" s="301"/>
      <c r="M51" s="301"/>
      <c r="N51" s="301"/>
      <c r="O51" s="301"/>
      <c r="P51" s="256"/>
      <c r="Q51" s="4"/>
    </row>
    <row r="52" spans="1:17" s="26" customFormat="1" ht="15" outlineLevel="1">
      <c r="A52" s="641"/>
      <c r="B52" s="146"/>
      <c r="C52" s="630"/>
      <c r="D52" s="630"/>
      <c r="E52" s="272"/>
      <c r="F52" s="304"/>
      <c r="G52" s="304"/>
      <c r="H52" s="300"/>
      <c r="I52" s="301"/>
      <c r="J52" s="301"/>
      <c r="K52" s="301"/>
      <c r="L52" s="301"/>
      <c r="M52" s="301"/>
      <c r="N52" s="301"/>
      <c r="O52" s="301"/>
      <c r="P52" s="256"/>
      <c r="Q52" s="4"/>
    </row>
    <row r="53" spans="1:17" s="21" customFormat="1" ht="20.25" customHeight="1" outlineLevel="1">
      <c r="A53" s="641"/>
      <c r="B53" s="252"/>
      <c r="C53" s="640" t="s">
        <v>15</v>
      </c>
      <c r="D53" s="640"/>
      <c r="E53" s="253"/>
      <c r="F53" s="254"/>
      <c r="G53" s="254"/>
      <c r="H53" s="254"/>
      <c r="I53" s="254"/>
      <c r="J53" s="254"/>
      <c r="K53" s="254"/>
      <c r="L53" s="254"/>
      <c r="M53" s="254"/>
      <c r="N53" s="254"/>
      <c r="O53" s="254"/>
      <c r="P53" s="255"/>
      <c r="Q53" s="137"/>
    </row>
    <row r="54" spans="1:17" s="26" customFormat="1" ht="14.25" outlineLevel="1">
      <c r="A54" s="641"/>
      <c r="B54" s="278">
        <v>21</v>
      </c>
      <c r="C54" s="259" t="s">
        <v>15</v>
      </c>
      <c r="D54" s="257" t="s">
        <v>34</v>
      </c>
      <c r="E54" s="257"/>
      <c r="F54" s="303">
        <v>0</v>
      </c>
      <c r="G54" s="303">
        <v>0</v>
      </c>
      <c r="H54" s="300">
        <v>1</v>
      </c>
      <c r="I54" s="301"/>
      <c r="J54" s="301"/>
      <c r="K54" s="301"/>
      <c r="L54" s="301"/>
      <c r="M54" s="301"/>
      <c r="N54" s="301"/>
      <c r="O54" s="301"/>
      <c r="P54" s="256">
        <f t="shared" ref="P54" si="3">SUM(H54:O54)</f>
        <v>1</v>
      </c>
      <c r="Q54" s="4"/>
    </row>
    <row r="55" spans="1:17" s="26" customFormat="1" ht="15" outlineLevel="1">
      <c r="A55" s="641"/>
      <c r="B55" s="278"/>
      <c r="C55" s="260" t="s">
        <v>258</v>
      </c>
      <c r="D55" s="257" t="s">
        <v>257</v>
      </c>
      <c r="E55" s="257"/>
      <c r="F55" s="263"/>
      <c r="G55" s="263"/>
      <c r="H55" s="300"/>
      <c r="I55" s="301"/>
      <c r="J55" s="301"/>
      <c r="K55" s="301"/>
      <c r="L55" s="301"/>
      <c r="M55" s="301"/>
      <c r="N55" s="301"/>
      <c r="O55" s="301"/>
      <c r="P55" s="256"/>
      <c r="Q55" s="4"/>
    </row>
    <row r="56" spans="1:17" s="26" customFormat="1" ht="15" outlineLevel="1">
      <c r="A56" s="641"/>
      <c r="B56" s="278"/>
      <c r="C56" s="630"/>
      <c r="D56" s="630"/>
      <c r="E56" s="272"/>
      <c r="F56" s="263"/>
      <c r="G56" s="263"/>
      <c r="H56" s="300"/>
      <c r="I56" s="301"/>
      <c r="J56" s="301"/>
      <c r="K56" s="301"/>
      <c r="L56" s="301"/>
      <c r="M56" s="301"/>
      <c r="N56" s="301"/>
      <c r="O56" s="301"/>
      <c r="P56" s="256"/>
      <c r="Q56" s="4"/>
    </row>
    <row r="57" spans="1:17" s="26" customFormat="1" ht="15" outlineLevel="1">
      <c r="A57" s="641"/>
      <c r="B57" s="278"/>
      <c r="C57" s="630"/>
      <c r="D57" s="630"/>
      <c r="E57" s="272"/>
      <c r="F57" s="304"/>
      <c r="G57" s="304"/>
      <c r="H57" s="300"/>
      <c r="I57" s="301"/>
      <c r="J57" s="301"/>
      <c r="K57" s="301"/>
      <c r="L57" s="301"/>
      <c r="M57" s="301"/>
      <c r="N57" s="301"/>
      <c r="O57" s="301"/>
      <c r="P57" s="256"/>
      <c r="Q57" s="4"/>
    </row>
    <row r="58" spans="1:17" s="21" customFormat="1" ht="18.75" customHeight="1" outlineLevel="1">
      <c r="A58" s="641"/>
      <c r="B58" s="252"/>
      <c r="C58" s="640" t="s">
        <v>16</v>
      </c>
      <c r="D58" s="640"/>
      <c r="E58" s="253"/>
      <c r="F58" s="254"/>
      <c r="G58" s="254"/>
      <c r="H58" s="254"/>
      <c r="I58" s="254"/>
      <c r="J58" s="254"/>
      <c r="K58" s="254"/>
      <c r="L58" s="254"/>
      <c r="M58" s="254"/>
      <c r="N58" s="254"/>
      <c r="O58" s="254"/>
      <c r="P58" s="255"/>
      <c r="Q58" s="137"/>
    </row>
    <row r="59" spans="1:17" s="26" customFormat="1" ht="14.25" outlineLevel="1">
      <c r="A59" s="641"/>
      <c r="B59" s="278">
        <v>22</v>
      </c>
      <c r="C59" s="259" t="s">
        <v>17</v>
      </c>
      <c r="D59" s="257" t="s">
        <v>34</v>
      </c>
      <c r="E59" s="257">
        <v>12</v>
      </c>
      <c r="F59" s="519">
        <v>1</v>
      </c>
      <c r="G59" s="519">
        <v>30951</v>
      </c>
      <c r="H59" s="300"/>
      <c r="I59" s="301"/>
      <c r="J59" s="301">
        <v>1</v>
      </c>
      <c r="K59" s="301"/>
      <c r="L59" s="301"/>
      <c r="M59" s="301"/>
      <c r="N59" s="301"/>
      <c r="O59" s="301"/>
      <c r="P59" s="256">
        <f t="shared" ref="P59:P62" si="4">SUM(H59:O59)</f>
        <v>1</v>
      </c>
      <c r="Q59" s="4"/>
    </row>
    <row r="60" spans="1:17" s="26" customFormat="1" ht="14.25" outlineLevel="1">
      <c r="A60" s="641"/>
      <c r="B60" s="278">
        <v>23</v>
      </c>
      <c r="C60" s="259" t="s">
        <v>18</v>
      </c>
      <c r="D60" s="257" t="s">
        <v>34</v>
      </c>
      <c r="E60" s="257">
        <v>12</v>
      </c>
      <c r="F60" s="519">
        <v>2.8000000000000001E-2</v>
      </c>
      <c r="G60" s="518">
        <v>142</v>
      </c>
      <c r="H60" s="300"/>
      <c r="I60" s="301"/>
      <c r="J60" s="301">
        <v>1</v>
      </c>
      <c r="K60" s="301"/>
      <c r="L60" s="301"/>
      <c r="M60" s="301"/>
      <c r="N60" s="301"/>
      <c r="O60" s="301"/>
      <c r="P60" s="256">
        <f t="shared" si="4"/>
        <v>1</v>
      </c>
      <c r="Q60" s="4"/>
    </row>
    <row r="61" spans="1:17" s="26" customFormat="1" ht="14.25" outlineLevel="1">
      <c r="A61" s="641"/>
      <c r="B61" s="278">
        <v>24</v>
      </c>
      <c r="C61" s="259" t="s">
        <v>19</v>
      </c>
      <c r="D61" s="257" t="s">
        <v>34</v>
      </c>
      <c r="E61" s="257"/>
      <c r="F61" s="263">
        <v>0</v>
      </c>
      <c r="G61" s="263">
        <v>0</v>
      </c>
      <c r="H61" s="300"/>
      <c r="I61" s="301"/>
      <c r="J61" s="301"/>
      <c r="K61" s="301"/>
      <c r="L61" s="301"/>
      <c r="M61" s="301"/>
      <c r="N61" s="301"/>
      <c r="O61" s="301"/>
      <c r="P61" s="256">
        <f t="shared" si="4"/>
        <v>0</v>
      </c>
      <c r="Q61" s="4"/>
    </row>
    <row r="62" spans="1:17" s="26" customFormat="1" ht="14.25" outlineLevel="1">
      <c r="A62" s="641"/>
      <c r="B62" s="278">
        <v>25</v>
      </c>
      <c r="C62" s="259" t="s">
        <v>20</v>
      </c>
      <c r="D62" s="257" t="s">
        <v>34</v>
      </c>
      <c r="E62" s="257"/>
      <c r="F62" s="263">
        <v>0</v>
      </c>
      <c r="G62" s="263">
        <v>0</v>
      </c>
      <c r="H62" s="300"/>
      <c r="I62" s="301"/>
      <c r="J62" s="301"/>
      <c r="K62" s="301"/>
      <c r="L62" s="301"/>
      <c r="M62" s="301"/>
      <c r="N62" s="301"/>
      <c r="O62" s="301"/>
      <c r="P62" s="256">
        <f t="shared" si="4"/>
        <v>0</v>
      </c>
      <c r="Q62" s="4"/>
    </row>
    <row r="63" spans="1:17" s="26" customFormat="1" ht="15" outlineLevel="1">
      <c r="A63" s="641"/>
      <c r="B63" s="278"/>
      <c r="C63" s="260" t="s">
        <v>258</v>
      </c>
      <c r="D63" s="257" t="s">
        <v>257</v>
      </c>
      <c r="E63" s="257"/>
      <c r="F63" s="263"/>
      <c r="G63" s="263"/>
      <c r="H63" s="300"/>
      <c r="I63" s="301"/>
      <c r="J63" s="301"/>
      <c r="K63" s="301"/>
      <c r="L63" s="301"/>
      <c r="M63" s="301"/>
      <c r="N63" s="301"/>
      <c r="O63" s="301"/>
      <c r="P63" s="256"/>
      <c r="Q63" s="4"/>
    </row>
    <row r="64" spans="1:17" s="26" customFormat="1" ht="15" outlineLevel="1">
      <c r="A64" s="641"/>
      <c r="B64" s="278"/>
      <c r="C64" s="630"/>
      <c r="D64" s="630"/>
      <c r="E64" s="272"/>
      <c r="F64" s="263"/>
      <c r="G64" s="263"/>
      <c r="H64" s="300"/>
      <c r="I64" s="301"/>
      <c r="J64" s="301"/>
      <c r="K64" s="301"/>
      <c r="L64" s="301"/>
      <c r="M64" s="301"/>
      <c r="N64" s="301"/>
      <c r="O64" s="301"/>
      <c r="P64" s="256"/>
      <c r="Q64" s="4"/>
    </row>
    <row r="65" spans="1:17" s="26" customFormat="1" ht="15" outlineLevel="1">
      <c r="A65" s="641"/>
      <c r="B65" s="278"/>
      <c r="C65" s="630"/>
      <c r="D65" s="630"/>
      <c r="E65" s="272"/>
      <c r="F65" s="263"/>
      <c r="G65" s="263"/>
      <c r="H65" s="300"/>
      <c r="I65" s="301"/>
      <c r="J65" s="301"/>
      <c r="K65" s="301"/>
      <c r="L65" s="301"/>
      <c r="M65" s="301"/>
      <c r="N65" s="301"/>
      <c r="O65" s="301"/>
      <c r="P65" s="256"/>
      <c r="Q65" s="4"/>
    </row>
    <row r="66" spans="1:17" s="26" customFormat="1" ht="15" outlineLevel="1">
      <c r="A66" s="641"/>
      <c r="B66" s="278"/>
      <c r="C66" s="639"/>
      <c r="D66" s="639"/>
      <c r="E66" s="377"/>
      <c r="F66" s="304"/>
      <c r="G66" s="304"/>
      <c r="H66" s="300"/>
      <c r="I66" s="301"/>
      <c r="J66" s="301"/>
      <c r="K66" s="301"/>
      <c r="L66" s="301"/>
      <c r="M66" s="301"/>
      <c r="N66" s="301"/>
      <c r="O66" s="301"/>
      <c r="P66" s="256"/>
      <c r="Q66" s="4"/>
    </row>
    <row r="67" spans="1:17" s="26" customFormat="1" ht="15">
      <c r="A67" s="641"/>
      <c r="B67" s="378"/>
      <c r="C67" s="644" t="s">
        <v>224</v>
      </c>
      <c r="D67" s="644"/>
      <c r="E67" s="379"/>
      <c r="F67" s="380"/>
      <c r="G67" s="380"/>
      <c r="H67" s="381">
        <f>SUM(G22*H22,G23*H23,G24*H24,G25*H25,G26*H26,G27*H27,G29*H29,G54*H54)</f>
        <v>177514</v>
      </c>
      <c r="I67" s="381">
        <f>SUM(G34*I34,G35*I35,G36*I36,G37*I37,G38*I38)</f>
        <v>107846</v>
      </c>
      <c r="J67" s="382"/>
      <c r="K67" s="379"/>
      <c r="L67" s="379"/>
      <c r="M67" s="379"/>
      <c r="N67" s="381"/>
      <c r="O67" s="379"/>
      <c r="P67" s="383">
        <f>SUM(H67:O67)</f>
        <v>285360</v>
      </c>
      <c r="Q67" s="4"/>
    </row>
    <row r="68" spans="1:17" s="26" customFormat="1" ht="15">
      <c r="A68" s="641"/>
      <c r="B68" s="279"/>
      <c r="C68" s="630" t="s">
        <v>322</v>
      </c>
      <c r="D68" s="630"/>
      <c r="E68" s="273"/>
      <c r="F68" s="271"/>
      <c r="G68" s="271"/>
      <c r="H68" s="273"/>
      <c r="I68" s="273"/>
      <c r="J68" s="274">
        <f>SUM(E34*F34*J34,E35*F35*J35,E36*F36*J36,E37*F37*J37,E38*F38*J38,E45*F45*J45,E46*F46*J46,E47*F47*J47,E48*F48*J48,J59*F59*E59,J60*F60*E60)</f>
        <v>12.336</v>
      </c>
      <c r="K68" s="274"/>
      <c r="L68" s="274"/>
      <c r="M68" s="274"/>
      <c r="N68" s="273"/>
      <c r="O68" s="273"/>
      <c r="P68" s="280">
        <f>SUM(H68:O68)</f>
        <v>12.336</v>
      </c>
      <c r="Q68" s="4"/>
    </row>
    <row r="69" spans="1:17" s="26" customFormat="1" ht="15">
      <c r="A69" s="641"/>
      <c r="B69" s="279"/>
      <c r="C69" s="630" t="s">
        <v>265</v>
      </c>
      <c r="D69" s="630"/>
      <c r="E69" s="273"/>
      <c r="F69" s="271"/>
      <c r="G69" s="271"/>
      <c r="H69" s="273"/>
      <c r="I69" s="273"/>
      <c r="J69" s="274">
        <f>J68-(E36*F36*J36)</f>
        <v>12.336</v>
      </c>
      <c r="K69" s="273"/>
      <c r="L69" s="273"/>
      <c r="M69" s="273"/>
      <c r="N69" s="273"/>
      <c r="O69" s="273"/>
      <c r="P69" s="280"/>
      <c r="Q69" s="4"/>
    </row>
    <row r="70" spans="1:17" s="26" customFormat="1" ht="15">
      <c r="A70" s="641"/>
      <c r="B70" s="281"/>
      <c r="C70" s="645"/>
      <c r="D70" s="645"/>
      <c r="E70" s="266"/>
      <c r="F70" s="264"/>
      <c r="G70" s="264"/>
      <c r="H70" s="264"/>
      <c r="I70" s="264"/>
      <c r="J70" s="264"/>
      <c r="K70" s="266"/>
      <c r="L70" s="266"/>
      <c r="M70" s="266"/>
      <c r="N70" s="266"/>
      <c r="O70" s="266"/>
      <c r="P70" s="282"/>
      <c r="Q70" s="4"/>
    </row>
    <row r="71" spans="1:17" s="6" customFormat="1" ht="15">
      <c r="A71" s="641"/>
      <c r="B71" s="281"/>
      <c r="C71" s="628" t="s">
        <v>324</v>
      </c>
      <c r="D71" s="628"/>
      <c r="E71" s="257"/>
      <c r="F71" s="268"/>
      <c r="G71" s="257"/>
      <c r="H71" s="269">
        <f>'3.  Distribution Rates'!E33</f>
        <v>1.47E-2</v>
      </c>
      <c r="I71" s="269">
        <f>'3.  Distribution Rates'!E34</f>
        <v>1.38E-2</v>
      </c>
      <c r="J71" s="269">
        <f>'3.  Distribution Rates'!E35</f>
        <v>4.7456333333333331</v>
      </c>
      <c r="K71" s="269">
        <f>'3.  Distribution Rates'!E36</f>
        <v>0</v>
      </c>
      <c r="L71" s="269">
        <f>'3.  Distribution Rates'!E37</f>
        <v>0</v>
      </c>
      <c r="M71" s="269">
        <f>'3.  Distribution Rates'!E38</f>
        <v>0.14356666666666665</v>
      </c>
      <c r="N71" s="269">
        <f>'3.  Distribution Rates'!E39</f>
        <v>1.38E-2</v>
      </c>
      <c r="O71" s="269"/>
      <c r="P71" s="283"/>
      <c r="Q71" s="138"/>
    </row>
    <row r="72" spans="1:17" s="26" customFormat="1" ht="15">
      <c r="A72" s="641"/>
      <c r="B72" s="281"/>
      <c r="C72" s="645" t="s">
        <v>63</v>
      </c>
      <c r="D72" s="645"/>
      <c r="E72" s="266"/>
      <c r="F72" s="268"/>
      <c r="G72" s="257"/>
      <c r="H72" s="270">
        <f>H67*H71</f>
        <v>2609.4557999999997</v>
      </c>
      <c r="I72" s="270">
        <f>I67*I71</f>
        <v>1488.2747999999999</v>
      </c>
      <c r="J72" s="270">
        <f>J68*J71</f>
        <v>58.542132799999997</v>
      </c>
      <c r="K72" s="270">
        <f>K68*K71</f>
        <v>0</v>
      </c>
      <c r="L72" s="270">
        <f>L68*L71</f>
        <v>0</v>
      </c>
      <c r="M72" s="270">
        <f>M68*M71</f>
        <v>0</v>
      </c>
      <c r="N72" s="270">
        <f>N67*N71</f>
        <v>0</v>
      </c>
      <c r="O72" s="266"/>
      <c r="P72" s="284">
        <f>SUM(H72:O72)</f>
        <v>4156.2727328000001</v>
      </c>
      <c r="Q72" s="4"/>
    </row>
    <row r="73" spans="1:17" s="26" customFormat="1" ht="15">
      <c r="A73" s="641"/>
      <c r="B73" s="281"/>
      <c r="C73" s="628" t="s">
        <v>64</v>
      </c>
      <c r="D73" s="628"/>
      <c r="E73" s="266"/>
      <c r="F73" s="264"/>
      <c r="G73" s="264"/>
      <c r="H73" s="257">
        <f>H67*'6.  Persistence Rates'!$E$25</f>
        <v>177514</v>
      </c>
      <c r="I73" s="257">
        <f>I67*'6.  Persistence Rates'!$E$25</f>
        <v>107846</v>
      </c>
      <c r="J73" s="257">
        <f>J68*'6.  Persistence Rates'!M25</f>
        <v>12.336</v>
      </c>
      <c r="K73" s="266">
        <f>K68*'6.  Persistence Rates'!M25</f>
        <v>0</v>
      </c>
      <c r="L73" s="266">
        <f>L68*'6.  Persistence Rates'!M25</f>
        <v>0</v>
      </c>
      <c r="M73" s="266">
        <f>M68*'6.  Persistence Rates'!M25</f>
        <v>0</v>
      </c>
      <c r="N73" s="266">
        <f>N67*'6.  Persistence Rates'!E25</f>
        <v>0</v>
      </c>
      <c r="O73" s="266"/>
      <c r="P73" s="282"/>
      <c r="Q73" s="4"/>
    </row>
    <row r="74" spans="1:17" s="26" customFormat="1" ht="15">
      <c r="A74" s="641"/>
      <c r="B74" s="281"/>
      <c r="C74" s="628" t="s">
        <v>65</v>
      </c>
      <c r="D74" s="628"/>
      <c r="E74" s="266"/>
      <c r="F74" s="264"/>
      <c r="G74" s="264"/>
      <c r="H74" s="257">
        <f>H67*'6.  Persistence Rates'!$F$25</f>
        <v>177514</v>
      </c>
      <c r="I74" s="257">
        <f>I67*'6.  Persistence Rates'!$F$25</f>
        <v>107846</v>
      </c>
      <c r="J74" s="257">
        <f>J69*'6.  Persistence Rates'!N25</f>
        <v>12.336</v>
      </c>
      <c r="K74" s="266">
        <f>K68*'6.  Persistence Rates'!N25</f>
        <v>0</v>
      </c>
      <c r="L74" s="266">
        <f>L68*'6.  Persistence Rates'!N25</f>
        <v>0</v>
      </c>
      <c r="M74" s="266">
        <f>M68*'6.  Persistence Rates'!N25</f>
        <v>0</v>
      </c>
      <c r="N74" s="266">
        <f>N67*'6.  Persistence Rates'!F25</f>
        <v>0</v>
      </c>
      <c r="O74" s="266"/>
      <c r="P74" s="282"/>
      <c r="Q74" s="4"/>
    </row>
    <row r="75" spans="1:17" s="26" customFormat="1" ht="15">
      <c r="A75" s="641"/>
      <c r="B75" s="281"/>
      <c r="C75" s="628" t="s">
        <v>66</v>
      </c>
      <c r="D75" s="628"/>
      <c r="E75" s="266"/>
      <c r="F75" s="264"/>
      <c r="G75" s="264"/>
      <c r="H75" s="257">
        <f>H67*'6.  Persistence Rates'!$G$25</f>
        <v>159456.75776674619</v>
      </c>
      <c r="I75" s="257">
        <f>I67*'6.  Persistence Rates'!$G$25</f>
        <v>96875.590083669507</v>
      </c>
      <c r="J75" s="257">
        <f>J69*'6.  Persistence Rates'!O25</f>
        <v>10.112163265306123</v>
      </c>
      <c r="K75" s="266">
        <f>K68*'6.  Persistence Rates'!O25</f>
        <v>0</v>
      </c>
      <c r="L75" s="266">
        <f>L68*'6.  Persistence Rates'!O25</f>
        <v>0</v>
      </c>
      <c r="M75" s="266">
        <f>M68*'6.  Persistence Rates'!O25</f>
        <v>0</v>
      </c>
      <c r="N75" s="266">
        <f>N67*'6.  Persistence Rates'!G25</f>
        <v>0</v>
      </c>
      <c r="O75" s="266"/>
      <c r="P75" s="282"/>
      <c r="Q75" s="4"/>
    </row>
    <row r="76" spans="1:17" s="26" customFormat="1" ht="15">
      <c r="A76" s="251"/>
      <c r="B76" s="281"/>
      <c r="C76" s="267" t="s">
        <v>425</v>
      </c>
      <c r="D76" s="267"/>
      <c r="E76" s="266"/>
      <c r="F76" s="264"/>
      <c r="G76" s="264"/>
      <c r="H76" s="263">
        <f>+H67*'6.  Persistence Rates'!H25</f>
        <v>0</v>
      </c>
      <c r="I76" s="263">
        <f>+I67*'6.  Persistence Rates'!H25</f>
        <v>0</v>
      </c>
      <c r="J76" s="518">
        <f>+J68*'6.  Persistence Rates'!P25</f>
        <v>0</v>
      </c>
      <c r="K76" s="263"/>
      <c r="L76" s="263"/>
      <c r="M76" s="263"/>
      <c r="N76" s="263"/>
      <c r="O76" s="266"/>
      <c r="P76" s="282"/>
      <c r="Q76" s="4"/>
    </row>
    <row r="77" spans="1:17" s="26" customFormat="1" ht="15">
      <c r="A77" s="251"/>
      <c r="B77" s="281"/>
      <c r="C77" s="267" t="s">
        <v>426</v>
      </c>
      <c r="D77" s="267"/>
      <c r="E77" s="266"/>
      <c r="F77" s="264"/>
      <c r="G77" s="264"/>
      <c r="H77" s="263"/>
      <c r="I77" s="263"/>
      <c r="J77" s="263"/>
      <c r="K77" s="263"/>
      <c r="L77" s="263"/>
      <c r="M77" s="263"/>
      <c r="N77" s="263"/>
      <c r="O77" s="266"/>
      <c r="P77" s="282"/>
      <c r="Q77" s="4"/>
    </row>
    <row r="78" spans="1:17" s="26" customFormat="1" ht="15">
      <c r="A78" s="251"/>
      <c r="B78" s="281"/>
      <c r="C78" s="267" t="s">
        <v>427</v>
      </c>
      <c r="D78" s="267"/>
      <c r="E78" s="266"/>
      <c r="F78" s="264"/>
      <c r="G78" s="264"/>
      <c r="H78" s="263"/>
      <c r="I78" s="263"/>
      <c r="J78" s="263"/>
      <c r="K78" s="263"/>
      <c r="L78" s="263"/>
      <c r="M78" s="263"/>
      <c r="N78" s="263"/>
      <c r="O78" s="266"/>
      <c r="P78" s="282"/>
      <c r="Q78" s="4"/>
    </row>
    <row r="79" spans="1:17" s="26" customFormat="1" ht="15">
      <c r="A79" s="251"/>
      <c r="B79" s="281"/>
      <c r="C79" s="267" t="s">
        <v>428</v>
      </c>
      <c r="D79" s="267"/>
      <c r="E79" s="266"/>
      <c r="F79" s="264"/>
      <c r="G79" s="264"/>
      <c r="H79" s="263"/>
      <c r="I79" s="263"/>
      <c r="J79" s="263"/>
      <c r="K79" s="263"/>
      <c r="L79" s="263"/>
      <c r="M79" s="263"/>
      <c r="N79" s="263"/>
      <c r="O79" s="266"/>
      <c r="P79" s="282"/>
      <c r="Q79" s="4"/>
    </row>
    <row r="80" spans="1:17" s="26" customFormat="1" ht="15">
      <c r="A80" s="251"/>
      <c r="B80" s="281"/>
      <c r="C80" s="267" t="s">
        <v>429</v>
      </c>
      <c r="D80" s="267"/>
      <c r="E80" s="266"/>
      <c r="F80" s="264"/>
      <c r="G80" s="264"/>
      <c r="H80" s="263"/>
      <c r="I80" s="263"/>
      <c r="J80" s="263"/>
      <c r="K80" s="263"/>
      <c r="L80" s="263"/>
      <c r="M80" s="263"/>
      <c r="N80" s="263"/>
      <c r="O80" s="266"/>
      <c r="P80" s="282"/>
      <c r="Q80" s="4"/>
    </row>
    <row r="81" spans="1:17">
      <c r="B81" s="422"/>
      <c r="C81" s="286" t="s">
        <v>430</v>
      </c>
      <c r="D81" s="423"/>
      <c r="E81" s="423"/>
      <c r="F81" s="424"/>
      <c r="G81" s="424"/>
      <c r="H81" s="426"/>
      <c r="I81" s="426"/>
      <c r="J81" s="426"/>
      <c r="K81" s="426"/>
      <c r="L81" s="426"/>
      <c r="M81" s="426"/>
      <c r="N81" s="426"/>
      <c r="O81" s="344"/>
      <c r="P81" s="425"/>
      <c r="Q81" s="142"/>
    </row>
    <row r="82" spans="1:17">
      <c r="B82" s="64"/>
      <c r="C82" s="267"/>
      <c r="D82" s="140"/>
      <c r="E82" s="140"/>
      <c r="F82" s="141"/>
      <c r="G82" s="141"/>
      <c r="H82" s="61"/>
      <c r="I82" s="61"/>
      <c r="J82" s="61"/>
      <c r="K82" s="61"/>
      <c r="L82" s="61"/>
      <c r="M82" s="61"/>
      <c r="N82" s="61"/>
      <c r="O82" s="61"/>
      <c r="P82" s="61"/>
      <c r="Q82" s="142"/>
    </row>
    <row r="83" spans="1:17">
      <c r="B83" s="64"/>
      <c r="C83" s="139"/>
      <c r="D83" s="64"/>
      <c r="E83" s="64"/>
      <c r="F83" s="61"/>
      <c r="G83" s="61"/>
      <c r="H83" s="61"/>
      <c r="I83" s="61"/>
      <c r="J83" s="61"/>
      <c r="K83" s="61"/>
      <c r="L83" s="61"/>
      <c r="M83" s="61"/>
      <c r="N83" s="61"/>
      <c r="O83" s="61"/>
      <c r="P83" s="61"/>
      <c r="Q83" s="61"/>
    </row>
    <row r="84" spans="1:17">
      <c r="B84" s="631" t="s">
        <v>358</v>
      </c>
      <c r="C84" s="631"/>
      <c r="D84" s="631"/>
      <c r="E84" s="631"/>
      <c r="F84" s="631"/>
      <c r="G84" s="631"/>
      <c r="H84" s="631"/>
      <c r="I84" s="631"/>
      <c r="J84" s="631"/>
      <c r="K84" s="631"/>
      <c r="L84" s="631"/>
      <c r="M84" s="631"/>
      <c r="N84" s="631"/>
      <c r="O84" s="631"/>
      <c r="P84" s="631"/>
      <c r="Q84" s="61"/>
    </row>
    <row r="85" spans="1:17" ht="18">
      <c r="B85" s="143"/>
      <c r="C85" s="144"/>
      <c r="D85" s="143"/>
      <c r="E85" s="143"/>
      <c r="F85" s="96"/>
      <c r="G85" s="143"/>
      <c r="H85" s="143"/>
      <c r="I85" s="143"/>
      <c r="J85" s="143"/>
      <c r="K85" s="143"/>
      <c r="L85" s="143"/>
      <c r="M85" s="143"/>
      <c r="N85" s="143"/>
      <c r="O85" s="143"/>
      <c r="P85" s="143"/>
      <c r="Q85" s="61"/>
    </row>
    <row r="86" spans="1:17" ht="45">
      <c r="B86" s="635" t="s">
        <v>59</v>
      </c>
      <c r="C86" s="637" t="s">
        <v>0</v>
      </c>
      <c r="D86" s="637" t="s">
        <v>45</v>
      </c>
      <c r="E86" s="637" t="s">
        <v>208</v>
      </c>
      <c r="F86" s="276" t="s">
        <v>46</v>
      </c>
      <c r="G86" s="276" t="s">
        <v>205</v>
      </c>
      <c r="H86" s="632" t="s">
        <v>60</v>
      </c>
      <c r="I86" s="633"/>
      <c r="J86" s="633"/>
      <c r="K86" s="633"/>
      <c r="L86" s="633"/>
      <c r="M86" s="633"/>
      <c r="N86" s="633"/>
      <c r="O86" s="633"/>
      <c r="P86" s="634"/>
      <c r="Q86" s="61"/>
    </row>
    <row r="87" spans="1:17" ht="45">
      <c r="B87" s="636"/>
      <c r="C87" s="638"/>
      <c r="D87" s="638"/>
      <c r="E87" s="638"/>
      <c r="F87" s="135" t="s">
        <v>94</v>
      </c>
      <c r="G87" s="135" t="s">
        <v>95</v>
      </c>
      <c r="H87" s="135" t="s">
        <v>38</v>
      </c>
      <c r="I87" s="135" t="s">
        <v>40</v>
      </c>
      <c r="J87" s="135" t="s">
        <v>109</v>
      </c>
      <c r="K87" s="135" t="s">
        <v>110</v>
      </c>
      <c r="L87" s="135" t="s">
        <v>41</v>
      </c>
      <c r="M87" s="135" t="s">
        <v>42</v>
      </c>
      <c r="N87" s="135" t="s">
        <v>43</v>
      </c>
      <c r="O87" s="135" t="s">
        <v>106</v>
      </c>
      <c r="P87" s="405" t="s">
        <v>35</v>
      </c>
      <c r="Q87" s="61"/>
    </row>
    <row r="88" spans="1:17" s="21" customFormat="1" ht="19.5" customHeight="1" outlineLevel="1">
      <c r="A88" s="42"/>
      <c r="B88" s="399"/>
      <c r="C88" s="642" t="s">
        <v>1</v>
      </c>
      <c r="D88" s="642"/>
      <c r="E88" s="400"/>
      <c r="F88" s="401"/>
      <c r="G88" s="401"/>
      <c r="H88" s="401"/>
      <c r="I88" s="401"/>
      <c r="J88" s="401"/>
      <c r="K88" s="401"/>
      <c r="L88" s="401"/>
      <c r="M88" s="401"/>
      <c r="N88" s="401"/>
      <c r="O88" s="401"/>
      <c r="P88" s="402"/>
      <c r="Q88" s="137"/>
    </row>
    <row r="89" spans="1:17" ht="15" outlineLevel="1">
      <c r="A89" s="641"/>
      <c r="B89" s="278">
        <v>1</v>
      </c>
      <c r="C89" s="259" t="s">
        <v>2</v>
      </c>
      <c r="D89" s="257" t="s">
        <v>34</v>
      </c>
      <c r="E89" s="257"/>
      <c r="F89" s="303">
        <v>2</v>
      </c>
      <c r="G89" s="303">
        <v>15567</v>
      </c>
      <c r="H89" s="300">
        <v>1</v>
      </c>
      <c r="I89" s="301"/>
      <c r="J89" s="301"/>
      <c r="K89" s="301"/>
      <c r="L89" s="301"/>
      <c r="M89" s="301"/>
      <c r="N89" s="301"/>
      <c r="O89" s="301"/>
      <c r="P89" s="256">
        <f>SUM(H89:O89)</f>
        <v>1</v>
      </c>
      <c r="Q89" s="61"/>
    </row>
    <row r="90" spans="1:17" ht="15" outlineLevel="1">
      <c r="A90" s="641"/>
      <c r="B90" s="278">
        <v>2</v>
      </c>
      <c r="C90" s="259" t="s">
        <v>3</v>
      </c>
      <c r="D90" s="257" t="s">
        <v>34</v>
      </c>
      <c r="E90" s="257"/>
      <c r="F90" s="303">
        <v>0</v>
      </c>
      <c r="G90" s="303">
        <v>174</v>
      </c>
      <c r="H90" s="300">
        <v>1</v>
      </c>
      <c r="I90" s="301"/>
      <c r="J90" s="301"/>
      <c r="K90" s="301"/>
      <c r="L90" s="301"/>
      <c r="M90" s="301"/>
      <c r="N90" s="301"/>
      <c r="O90" s="301"/>
      <c r="P90" s="256">
        <f t="shared" ref="P90:P97" si="5">SUM(H90:O90)</f>
        <v>1</v>
      </c>
      <c r="Q90" s="61"/>
    </row>
    <row r="91" spans="1:17" ht="15" outlineLevel="1">
      <c r="A91" s="641"/>
      <c r="B91" s="278">
        <v>3</v>
      </c>
      <c r="C91" s="259" t="s">
        <v>4</v>
      </c>
      <c r="D91" s="257" t="s">
        <v>34</v>
      </c>
      <c r="E91" s="257"/>
      <c r="F91" s="303">
        <v>20</v>
      </c>
      <c r="G91" s="303">
        <v>37823</v>
      </c>
      <c r="H91" s="300">
        <v>1</v>
      </c>
      <c r="I91" s="301"/>
      <c r="J91" s="301"/>
      <c r="K91" s="301"/>
      <c r="L91" s="301"/>
      <c r="M91" s="301"/>
      <c r="N91" s="301"/>
      <c r="O91" s="301"/>
      <c r="P91" s="256">
        <f t="shared" si="5"/>
        <v>1</v>
      </c>
      <c r="Q91" s="61"/>
    </row>
    <row r="92" spans="1:17" ht="15" outlineLevel="1">
      <c r="A92" s="641"/>
      <c r="B92" s="278">
        <v>4</v>
      </c>
      <c r="C92" s="259" t="s">
        <v>5</v>
      </c>
      <c r="D92" s="257" t="s">
        <v>34</v>
      </c>
      <c r="E92" s="257"/>
      <c r="F92" s="303">
        <v>0</v>
      </c>
      <c r="G92" s="303">
        <v>2516</v>
      </c>
      <c r="H92" s="300">
        <v>1</v>
      </c>
      <c r="I92" s="301"/>
      <c r="J92" s="301"/>
      <c r="K92" s="301"/>
      <c r="L92" s="301"/>
      <c r="M92" s="301"/>
      <c r="N92" s="301"/>
      <c r="O92" s="301"/>
      <c r="P92" s="256">
        <f t="shared" si="5"/>
        <v>1</v>
      </c>
      <c r="Q92" s="61"/>
    </row>
    <row r="93" spans="1:17" ht="15" outlineLevel="1">
      <c r="A93" s="641"/>
      <c r="B93" s="278">
        <v>5</v>
      </c>
      <c r="C93" s="259" t="s">
        <v>6</v>
      </c>
      <c r="D93" s="257" t="s">
        <v>34</v>
      </c>
      <c r="E93" s="257"/>
      <c r="F93" s="303">
        <v>3</v>
      </c>
      <c r="G93" s="303">
        <v>48187</v>
      </c>
      <c r="H93" s="300">
        <v>1</v>
      </c>
      <c r="I93" s="301"/>
      <c r="J93" s="301"/>
      <c r="K93" s="301"/>
      <c r="L93" s="301"/>
      <c r="M93" s="301"/>
      <c r="N93" s="301"/>
      <c r="O93" s="301"/>
      <c r="P93" s="256">
        <f t="shared" si="5"/>
        <v>1</v>
      </c>
      <c r="Q93" s="61"/>
    </row>
    <row r="94" spans="1:17" ht="15" outlineLevel="1">
      <c r="A94" s="641"/>
      <c r="B94" s="278">
        <v>6</v>
      </c>
      <c r="C94" s="259" t="s">
        <v>7</v>
      </c>
      <c r="D94" s="257" t="s">
        <v>34</v>
      </c>
      <c r="E94" s="257"/>
      <c r="F94" s="303">
        <v>0</v>
      </c>
      <c r="G94" s="303">
        <v>0</v>
      </c>
      <c r="H94" s="300">
        <v>1</v>
      </c>
      <c r="I94" s="301"/>
      <c r="J94" s="301"/>
      <c r="K94" s="301"/>
      <c r="L94" s="301"/>
      <c r="M94" s="301"/>
      <c r="N94" s="301"/>
      <c r="O94" s="301"/>
      <c r="P94" s="256">
        <f t="shared" si="5"/>
        <v>1</v>
      </c>
      <c r="Q94" s="61"/>
    </row>
    <row r="95" spans="1:17" ht="28.5" outlineLevel="1">
      <c r="A95" s="641"/>
      <c r="B95" s="278">
        <v>7</v>
      </c>
      <c r="C95" s="259" t="s">
        <v>33</v>
      </c>
      <c r="D95" s="257" t="s">
        <v>34</v>
      </c>
      <c r="E95" s="257"/>
      <c r="F95" s="303">
        <v>0</v>
      </c>
      <c r="G95" s="303">
        <v>0</v>
      </c>
      <c r="H95" s="300">
        <v>1</v>
      </c>
      <c r="I95" s="301"/>
      <c r="J95" s="301"/>
      <c r="K95" s="301"/>
      <c r="L95" s="301"/>
      <c r="M95" s="301"/>
      <c r="N95" s="301"/>
      <c r="O95" s="301"/>
      <c r="P95" s="256">
        <f t="shared" si="5"/>
        <v>1</v>
      </c>
      <c r="Q95" s="61"/>
    </row>
    <row r="96" spans="1:17" ht="15" outlineLevel="1">
      <c r="A96" s="641"/>
      <c r="B96" s="278">
        <v>8</v>
      </c>
      <c r="C96" s="259" t="s">
        <v>26</v>
      </c>
      <c r="D96" s="257" t="s">
        <v>34</v>
      </c>
      <c r="E96" s="257"/>
      <c r="F96" s="303"/>
      <c r="G96" s="303"/>
      <c r="H96" s="300">
        <v>1</v>
      </c>
      <c r="I96" s="301"/>
      <c r="J96" s="301"/>
      <c r="K96" s="301"/>
      <c r="L96" s="301"/>
      <c r="M96" s="301"/>
      <c r="N96" s="301"/>
      <c r="O96" s="301"/>
      <c r="P96" s="256">
        <f t="shared" si="5"/>
        <v>1</v>
      </c>
      <c r="Q96" s="61"/>
    </row>
    <row r="97" spans="1:19" ht="15" outlineLevel="1">
      <c r="A97" s="641"/>
      <c r="B97" s="278">
        <v>9</v>
      </c>
      <c r="C97" s="259" t="s">
        <v>8</v>
      </c>
      <c r="D97" s="257" t="s">
        <v>34</v>
      </c>
      <c r="E97" s="257"/>
      <c r="F97" s="303">
        <v>0</v>
      </c>
      <c r="G97" s="303">
        <v>0</v>
      </c>
      <c r="H97" s="300">
        <v>1</v>
      </c>
      <c r="I97" s="301"/>
      <c r="J97" s="301"/>
      <c r="K97" s="301"/>
      <c r="L97" s="301"/>
      <c r="M97" s="301"/>
      <c r="N97" s="301"/>
      <c r="O97" s="301"/>
      <c r="P97" s="256">
        <f t="shared" si="5"/>
        <v>1</v>
      </c>
      <c r="Q97" s="61"/>
    </row>
    <row r="98" spans="1:19" ht="15" outlineLevel="1">
      <c r="A98" s="641"/>
      <c r="B98" s="278"/>
      <c r="C98" s="260" t="s">
        <v>259</v>
      </c>
      <c r="D98" s="257" t="s">
        <v>257</v>
      </c>
      <c r="E98" s="257"/>
      <c r="F98" s="303"/>
      <c r="G98" s="303"/>
      <c r="H98" s="300"/>
      <c r="I98" s="301"/>
      <c r="J98" s="301"/>
      <c r="K98" s="301"/>
      <c r="L98" s="301"/>
      <c r="M98" s="301"/>
      <c r="N98" s="301"/>
      <c r="O98" s="301"/>
      <c r="P98" s="256"/>
      <c r="Q98" s="61"/>
    </row>
    <row r="99" spans="1:19" ht="15" outlineLevel="1">
      <c r="A99" s="641"/>
      <c r="B99" s="278"/>
      <c r="C99" s="630"/>
      <c r="D99" s="630"/>
      <c r="E99" s="272"/>
      <c r="F99" s="303"/>
      <c r="G99" s="303"/>
      <c r="H99" s="300"/>
      <c r="I99" s="301"/>
      <c r="J99" s="301"/>
      <c r="K99" s="301"/>
      <c r="L99" s="301"/>
      <c r="M99" s="301"/>
      <c r="N99" s="301"/>
      <c r="O99" s="301"/>
      <c r="P99" s="256"/>
      <c r="Q99" s="61"/>
    </row>
    <row r="100" spans="1:19" ht="15" outlineLevel="1">
      <c r="A100" s="641"/>
      <c r="B100" s="278"/>
      <c r="C100" s="630"/>
      <c r="D100" s="630"/>
      <c r="E100" s="272"/>
      <c r="F100" s="303"/>
      <c r="G100" s="303"/>
      <c r="H100" s="300"/>
      <c r="I100" s="301"/>
      <c r="J100" s="301"/>
      <c r="K100" s="301"/>
      <c r="L100" s="301"/>
      <c r="M100" s="301"/>
      <c r="N100" s="301"/>
      <c r="O100" s="301"/>
      <c r="P100" s="256"/>
      <c r="Q100" s="61"/>
    </row>
    <row r="101" spans="1:19" s="21" customFormat="1" ht="18.75" customHeight="1" outlineLevel="1">
      <c r="A101" s="641"/>
      <c r="B101" s="252"/>
      <c r="C101" s="640" t="s">
        <v>9</v>
      </c>
      <c r="D101" s="640"/>
      <c r="E101" s="253"/>
      <c r="F101" s="254"/>
      <c r="G101" s="254"/>
      <c r="H101" s="254"/>
      <c r="I101" s="254"/>
      <c r="J101" s="254"/>
      <c r="K101" s="254"/>
      <c r="L101" s="254"/>
      <c r="M101" s="254"/>
      <c r="N101" s="254"/>
      <c r="O101" s="254"/>
      <c r="P101" s="255"/>
      <c r="Q101" s="137"/>
      <c r="R101" s="26"/>
      <c r="S101" s="26"/>
    </row>
    <row r="102" spans="1:19" ht="15" outlineLevel="1">
      <c r="A102" s="641"/>
      <c r="B102" s="146">
        <v>10</v>
      </c>
      <c r="C102" s="261" t="s">
        <v>27</v>
      </c>
      <c r="D102" s="257" t="s">
        <v>34</v>
      </c>
      <c r="E102" s="257">
        <v>12</v>
      </c>
      <c r="F102" s="520">
        <v>70.644999999999996</v>
      </c>
      <c r="G102" s="520">
        <v>395203.30599999998</v>
      </c>
      <c r="H102" s="300"/>
      <c r="I102" s="302">
        <v>0</v>
      </c>
      <c r="J102" s="302">
        <v>1</v>
      </c>
      <c r="K102" s="302">
        <v>0</v>
      </c>
      <c r="L102" s="301"/>
      <c r="M102" s="301"/>
      <c r="N102" s="301"/>
      <c r="O102" s="301"/>
      <c r="P102" s="256">
        <f>SUM(H102:O102)</f>
        <v>1</v>
      </c>
      <c r="Q102" s="61"/>
    </row>
    <row r="103" spans="1:19" ht="15" outlineLevel="1">
      <c r="A103" s="641"/>
      <c r="B103" s="146">
        <v>11</v>
      </c>
      <c r="C103" s="259" t="s">
        <v>25</v>
      </c>
      <c r="D103" s="257" t="s">
        <v>34</v>
      </c>
      <c r="E103" s="257">
        <v>12</v>
      </c>
      <c r="F103" s="520">
        <v>24.451000000000001</v>
      </c>
      <c r="G103" s="520">
        <v>102205.413</v>
      </c>
      <c r="H103" s="300"/>
      <c r="I103" s="302">
        <v>1</v>
      </c>
      <c r="J103" s="302"/>
      <c r="K103" s="301"/>
      <c r="L103" s="301"/>
      <c r="M103" s="301"/>
      <c r="N103" s="301"/>
      <c r="O103" s="301"/>
      <c r="P103" s="256">
        <f>SUM(H103:O103)</f>
        <v>1</v>
      </c>
      <c r="Q103" s="61"/>
    </row>
    <row r="104" spans="1:19" ht="15" outlineLevel="1">
      <c r="A104" s="641"/>
      <c r="B104" s="146">
        <v>12</v>
      </c>
      <c r="C104" s="259" t="s">
        <v>28</v>
      </c>
      <c r="D104" s="257" t="s">
        <v>34</v>
      </c>
      <c r="E104" s="257">
        <v>3</v>
      </c>
      <c r="F104" s="303">
        <v>0</v>
      </c>
      <c r="G104" s="303">
        <v>0</v>
      </c>
      <c r="H104" s="300"/>
      <c r="I104" s="302"/>
      <c r="J104" s="302"/>
      <c r="K104" s="301"/>
      <c r="L104" s="301"/>
      <c r="M104" s="301"/>
      <c r="N104" s="301"/>
      <c r="O104" s="301"/>
      <c r="P104" s="256">
        <f t="shared" ref="P104:P109" si="6">SUM(H104:O104)</f>
        <v>0</v>
      </c>
      <c r="Q104" s="61"/>
    </row>
    <row r="105" spans="1:19" ht="15" outlineLevel="1">
      <c r="A105" s="641"/>
      <c r="B105" s="146">
        <v>13</v>
      </c>
      <c r="C105" s="259" t="s">
        <v>29</v>
      </c>
      <c r="D105" s="257" t="s">
        <v>34</v>
      </c>
      <c r="E105" s="257">
        <v>12</v>
      </c>
      <c r="F105" s="303">
        <v>0</v>
      </c>
      <c r="G105" s="303">
        <v>0</v>
      </c>
      <c r="H105" s="300"/>
      <c r="I105" s="302"/>
      <c r="J105" s="302"/>
      <c r="K105" s="301"/>
      <c r="L105" s="301"/>
      <c r="M105" s="301"/>
      <c r="N105" s="301"/>
      <c r="O105" s="301"/>
      <c r="P105" s="256">
        <f t="shared" si="6"/>
        <v>0</v>
      </c>
      <c r="Q105" s="61"/>
    </row>
    <row r="106" spans="1:19" ht="15" outlineLevel="1">
      <c r="A106" s="641"/>
      <c r="B106" s="146">
        <v>14</v>
      </c>
      <c r="C106" s="259" t="s">
        <v>23</v>
      </c>
      <c r="D106" s="257" t="s">
        <v>34</v>
      </c>
      <c r="E106" s="257">
        <v>12</v>
      </c>
      <c r="F106" s="303">
        <v>0</v>
      </c>
      <c r="G106" s="303">
        <v>0</v>
      </c>
      <c r="H106" s="300"/>
      <c r="I106" s="302"/>
      <c r="J106" s="302"/>
      <c r="K106" s="301"/>
      <c r="L106" s="301"/>
      <c r="M106" s="301"/>
      <c r="N106" s="301"/>
      <c r="O106" s="301"/>
      <c r="P106" s="256">
        <f t="shared" si="6"/>
        <v>0</v>
      </c>
      <c r="Q106" s="61"/>
    </row>
    <row r="107" spans="1:19" ht="28.5" outlineLevel="1">
      <c r="A107" s="641"/>
      <c r="B107" s="278">
        <v>15</v>
      </c>
      <c r="C107" s="259" t="s">
        <v>30</v>
      </c>
      <c r="D107" s="257" t="s">
        <v>34</v>
      </c>
      <c r="E107" s="257">
        <v>0</v>
      </c>
      <c r="F107" s="303">
        <v>0</v>
      </c>
      <c r="G107" s="303">
        <v>0</v>
      </c>
      <c r="H107" s="300"/>
      <c r="I107" s="302"/>
      <c r="J107" s="302"/>
      <c r="K107" s="301"/>
      <c r="L107" s="301"/>
      <c r="M107" s="301"/>
      <c r="N107" s="301"/>
      <c r="O107" s="301"/>
      <c r="P107" s="256">
        <f t="shared" si="6"/>
        <v>0</v>
      </c>
      <c r="Q107" s="61"/>
    </row>
    <row r="108" spans="1:19" ht="28.5" outlineLevel="1">
      <c r="A108" s="641"/>
      <c r="B108" s="278">
        <v>16</v>
      </c>
      <c r="C108" s="259" t="s">
        <v>31</v>
      </c>
      <c r="D108" s="257" t="s">
        <v>34</v>
      </c>
      <c r="E108" s="257">
        <v>0</v>
      </c>
      <c r="F108" s="303"/>
      <c r="G108" s="303"/>
      <c r="H108" s="300"/>
      <c r="I108" s="302"/>
      <c r="J108" s="302"/>
      <c r="K108" s="301"/>
      <c r="L108" s="301"/>
      <c r="M108" s="301"/>
      <c r="N108" s="301"/>
      <c r="O108" s="301"/>
      <c r="P108" s="256">
        <f t="shared" si="6"/>
        <v>0</v>
      </c>
      <c r="Q108" s="61"/>
    </row>
    <row r="109" spans="1:19" ht="15" outlineLevel="1">
      <c r="A109" s="641"/>
      <c r="B109" s="278">
        <v>17</v>
      </c>
      <c r="C109" s="259" t="s">
        <v>10</v>
      </c>
      <c r="D109" s="257" t="s">
        <v>34</v>
      </c>
      <c r="E109" s="257">
        <v>0</v>
      </c>
      <c r="F109" s="303">
        <v>68</v>
      </c>
      <c r="G109" s="303">
        <v>984</v>
      </c>
      <c r="H109" s="300"/>
      <c r="I109" s="302"/>
      <c r="J109" s="302">
        <v>1</v>
      </c>
      <c r="K109" s="301"/>
      <c r="L109" s="301"/>
      <c r="M109" s="301"/>
      <c r="N109" s="301"/>
      <c r="O109" s="301"/>
      <c r="P109" s="256">
        <f t="shared" si="6"/>
        <v>1</v>
      </c>
      <c r="Q109" s="61"/>
    </row>
    <row r="110" spans="1:19" ht="15" outlineLevel="1">
      <c r="A110" s="641"/>
      <c r="B110" s="278"/>
      <c r="C110" s="260" t="s">
        <v>259</v>
      </c>
      <c r="D110" s="257" t="s">
        <v>257</v>
      </c>
      <c r="E110" s="257"/>
      <c r="F110" s="303"/>
      <c r="G110" s="303"/>
      <c r="H110" s="300"/>
      <c r="I110" s="302"/>
      <c r="J110" s="302"/>
      <c r="K110" s="301"/>
      <c r="L110" s="301"/>
      <c r="M110" s="301"/>
      <c r="N110" s="301"/>
      <c r="O110" s="301"/>
      <c r="P110" s="256"/>
      <c r="Q110" s="61"/>
    </row>
    <row r="111" spans="1:19" ht="15" outlineLevel="1">
      <c r="A111" s="641"/>
      <c r="B111" s="278"/>
      <c r="C111" s="630"/>
      <c r="D111" s="630"/>
      <c r="E111" s="272"/>
      <c r="F111" s="303"/>
      <c r="G111" s="303"/>
      <c r="H111" s="300"/>
      <c r="I111" s="302"/>
      <c r="J111" s="302"/>
      <c r="K111" s="301"/>
      <c r="L111" s="301"/>
      <c r="M111" s="301"/>
      <c r="N111" s="301"/>
      <c r="O111" s="301"/>
      <c r="P111" s="256"/>
      <c r="Q111" s="61"/>
    </row>
    <row r="112" spans="1:19" ht="15" outlineLevel="1">
      <c r="A112" s="641"/>
      <c r="B112" s="278"/>
      <c r="C112" s="630"/>
      <c r="D112" s="630"/>
      <c r="E112" s="272"/>
      <c r="F112" s="303"/>
      <c r="G112" s="303"/>
      <c r="H112" s="300"/>
      <c r="I112" s="302"/>
      <c r="J112" s="302"/>
      <c r="K112" s="301"/>
      <c r="L112" s="301"/>
      <c r="M112" s="301"/>
      <c r="N112" s="301"/>
      <c r="O112" s="301"/>
      <c r="P112" s="256"/>
      <c r="Q112" s="61"/>
    </row>
    <row r="113" spans="1:17" s="21" customFormat="1" ht="18" customHeight="1" outlineLevel="1">
      <c r="A113" s="641"/>
      <c r="B113" s="252"/>
      <c r="C113" s="640" t="s">
        <v>11</v>
      </c>
      <c r="D113" s="640"/>
      <c r="E113" s="253"/>
      <c r="F113" s="254"/>
      <c r="G113" s="254"/>
      <c r="H113" s="254"/>
      <c r="I113" s="254"/>
      <c r="J113" s="254"/>
      <c r="K113" s="254"/>
      <c r="L113" s="254"/>
      <c r="M113" s="254"/>
      <c r="N113" s="254"/>
      <c r="O113" s="254"/>
      <c r="P113" s="255"/>
      <c r="Q113" s="137"/>
    </row>
    <row r="114" spans="1:17" ht="15" outlineLevel="1">
      <c r="A114" s="641"/>
      <c r="B114" s="146">
        <v>18</v>
      </c>
      <c r="C114" s="259" t="s">
        <v>12</v>
      </c>
      <c r="D114" s="257" t="s">
        <v>34</v>
      </c>
      <c r="E114" s="257">
        <v>12</v>
      </c>
      <c r="F114" s="303">
        <v>0</v>
      </c>
      <c r="G114" s="303">
        <v>0</v>
      </c>
      <c r="H114" s="300"/>
      <c r="I114" s="301"/>
      <c r="J114" s="301"/>
      <c r="K114" s="301"/>
      <c r="L114" s="301"/>
      <c r="M114" s="301"/>
      <c r="N114" s="301"/>
      <c r="O114" s="301"/>
      <c r="P114" s="256">
        <f t="shared" ref="P114:P118" si="7">SUM(H114:O114)</f>
        <v>0</v>
      </c>
      <c r="Q114" s="61"/>
    </row>
    <row r="115" spans="1:17" ht="15" outlineLevel="1">
      <c r="A115" s="641"/>
      <c r="B115" s="146">
        <v>19</v>
      </c>
      <c r="C115" s="259" t="s">
        <v>13</v>
      </c>
      <c r="D115" s="257" t="s">
        <v>34</v>
      </c>
      <c r="E115" s="257">
        <v>12</v>
      </c>
      <c r="F115" s="303">
        <v>0</v>
      </c>
      <c r="G115" s="303">
        <v>0</v>
      </c>
      <c r="H115" s="300"/>
      <c r="I115" s="301"/>
      <c r="J115" s="301"/>
      <c r="K115" s="301"/>
      <c r="L115" s="301"/>
      <c r="M115" s="301"/>
      <c r="N115" s="301"/>
      <c r="O115" s="301"/>
      <c r="P115" s="256">
        <f t="shared" si="7"/>
        <v>0</v>
      </c>
      <c r="Q115" s="61"/>
    </row>
    <row r="116" spans="1:17" ht="15" outlineLevel="1">
      <c r="A116" s="641"/>
      <c r="B116" s="146">
        <v>20</v>
      </c>
      <c r="C116" s="259" t="s">
        <v>14</v>
      </c>
      <c r="D116" s="257" t="s">
        <v>34</v>
      </c>
      <c r="E116" s="257">
        <v>12</v>
      </c>
      <c r="F116" s="303">
        <v>0</v>
      </c>
      <c r="G116" s="303">
        <v>0</v>
      </c>
      <c r="H116" s="300"/>
      <c r="I116" s="301"/>
      <c r="J116" s="301"/>
      <c r="K116" s="301"/>
      <c r="L116" s="301"/>
      <c r="M116" s="301"/>
      <c r="N116" s="301"/>
      <c r="O116" s="301"/>
      <c r="P116" s="256">
        <f t="shared" si="7"/>
        <v>0</v>
      </c>
      <c r="Q116" s="61"/>
    </row>
    <row r="117" spans="1:17" ht="15" outlineLevel="1">
      <c r="A117" s="641"/>
      <c r="B117" s="146">
        <v>21</v>
      </c>
      <c r="C117" s="261" t="s">
        <v>27</v>
      </c>
      <c r="D117" s="257" t="s">
        <v>34</v>
      </c>
      <c r="E117" s="257">
        <v>12</v>
      </c>
      <c r="F117" s="303">
        <v>0</v>
      </c>
      <c r="G117" s="303">
        <v>0</v>
      </c>
      <c r="H117" s="300"/>
      <c r="I117" s="301"/>
      <c r="J117" s="301"/>
      <c r="K117" s="301"/>
      <c r="L117" s="301"/>
      <c r="M117" s="301"/>
      <c r="N117" s="301"/>
      <c r="O117" s="301"/>
      <c r="P117" s="256">
        <f t="shared" si="7"/>
        <v>0</v>
      </c>
      <c r="Q117" s="61"/>
    </row>
    <row r="118" spans="1:17" ht="15" outlineLevel="1">
      <c r="A118" s="641"/>
      <c r="B118" s="146">
        <v>22</v>
      </c>
      <c r="C118" s="259" t="s">
        <v>10</v>
      </c>
      <c r="D118" s="257" t="s">
        <v>34</v>
      </c>
      <c r="E118" s="257">
        <v>0</v>
      </c>
      <c r="F118" s="303">
        <v>0</v>
      </c>
      <c r="G118" s="303">
        <v>0</v>
      </c>
      <c r="H118" s="300"/>
      <c r="I118" s="301"/>
      <c r="J118" s="301"/>
      <c r="K118" s="301"/>
      <c r="L118" s="301"/>
      <c r="M118" s="301"/>
      <c r="N118" s="301"/>
      <c r="O118" s="301"/>
      <c r="P118" s="256">
        <f t="shared" si="7"/>
        <v>0</v>
      </c>
      <c r="Q118" s="61"/>
    </row>
    <row r="119" spans="1:17" ht="15" outlineLevel="1">
      <c r="A119" s="641"/>
      <c r="B119" s="146"/>
      <c r="C119" s="260" t="s">
        <v>259</v>
      </c>
      <c r="D119" s="257" t="s">
        <v>257</v>
      </c>
      <c r="E119" s="257"/>
      <c r="F119" s="303"/>
      <c r="G119" s="303"/>
      <c r="H119" s="300"/>
      <c r="I119" s="301"/>
      <c r="J119" s="301"/>
      <c r="K119" s="301"/>
      <c r="L119" s="301"/>
      <c r="M119" s="301"/>
      <c r="N119" s="301"/>
      <c r="O119" s="301"/>
      <c r="P119" s="256"/>
      <c r="Q119" s="61"/>
    </row>
    <row r="120" spans="1:17" ht="15" outlineLevel="1">
      <c r="A120" s="641"/>
      <c r="B120" s="146"/>
      <c r="C120" s="630"/>
      <c r="D120" s="630"/>
      <c r="E120" s="272"/>
      <c r="F120" s="303"/>
      <c r="G120" s="303"/>
      <c r="H120" s="300"/>
      <c r="I120" s="301"/>
      <c r="J120" s="301"/>
      <c r="K120" s="301"/>
      <c r="L120" s="301"/>
      <c r="M120" s="301"/>
      <c r="N120" s="301"/>
      <c r="O120" s="301"/>
      <c r="P120" s="256"/>
      <c r="Q120" s="61"/>
    </row>
    <row r="121" spans="1:17" ht="15" outlineLevel="1">
      <c r="A121" s="641"/>
      <c r="B121" s="146"/>
      <c r="C121" s="630"/>
      <c r="D121" s="630"/>
      <c r="E121" s="272"/>
      <c r="F121" s="303"/>
      <c r="G121" s="303"/>
      <c r="H121" s="300"/>
      <c r="I121" s="301"/>
      <c r="J121" s="301"/>
      <c r="K121" s="301"/>
      <c r="L121" s="301"/>
      <c r="M121" s="301"/>
      <c r="N121" s="301"/>
      <c r="O121" s="301"/>
      <c r="P121" s="256"/>
      <c r="Q121" s="61"/>
    </row>
    <row r="122" spans="1:17" ht="15" outlineLevel="1">
      <c r="A122" s="641"/>
      <c r="B122" s="146"/>
      <c r="C122" s="630"/>
      <c r="D122" s="630"/>
      <c r="E122" s="272"/>
      <c r="F122" s="303"/>
      <c r="G122" s="303"/>
      <c r="H122" s="300"/>
      <c r="I122" s="301"/>
      <c r="J122" s="301"/>
      <c r="K122" s="301"/>
      <c r="L122" s="301"/>
      <c r="M122" s="301"/>
      <c r="N122" s="301"/>
      <c r="O122" s="301"/>
      <c r="P122" s="256"/>
      <c r="Q122" s="61"/>
    </row>
    <row r="123" spans="1:17" s="39" customFormat="1" ht="15" outlineLevel="1">
      <c r="A123" s="641"/>
      <c r="B123" s="252"/>
      <c r="C123" s="640" t="s">
        <v>15</v>
      </c>
      <c r="D123" s="640"/>
      <c r="E123" s="253"/>
      <c r="F123" s="254"/>
      <c r="G123" s="254"/>
      <c r="H123" s="254"/>
      <c r="I123" s="254"/>
      <c r="J123" s="254"/>
      <c r="K123" s="254"/>
      <c r="L123" s="254"/>
      <c r="M123" s="254"/>
      <c r="N123" s="254"/>
      <c r="O123" s="254"/>
      <c r="P123" s="255"/>
      <c r="Q123" s="145"/>
    </row>
    <row r="124" spans="1:17" ht="15" outlineLevel="1">
      <c r="A124" s="641"/>
      <c r="B124" s="278">
        <v>23</v>
      </c>
      <c r="C124" s="259" t="s">
        <v>15</v>
      </c>
      <c r="D124" s="257" t="s">
        <v>34</v>
      </c>
      <c r="E124" s="257"/>
      <c r="F124" s="303">
        <v>1</v>
      </c>
      <c r="G124" s="303">
        <v>14418</v>
      </c>
      <c r="H124" s="300">
        <v>1</v>
      </c>
      <c r="I124" s="301"/>
      <c r="J124" s="301"/>
      <c r="K124" s="301"/>
      <c r="L124" s="301"/>
      <c r="M124" s="301"/>
      <c r="N124" s="301"/>
      <c r="O124" s="301"/>
      <c r="P124" s="256">
        <f t="shared" ref="P124" si="8">SUM(H124:O124)</f>
        <v>1</v>
      </c>
      <c r="Q124" s="61"/>
    </row>
    <row r="125" spans="1:17" ht="15" outlineLevel="1">
      <c r="A125" s="641"/>
      <c r="B125" s="278"/>
      <c r="C125" s="260" t="s">
        <v>259</v>
      </c>
      <c r="D125" s="257" t="s">
        <v>257</v>
      </c>
      <c r="E125" s="257"/>
      <c r="F125" s="303"/>
      <c r="G125" s="303"/>
      <c r="H125" s="300"/>
      <c r="I125" s="301"/>
      <c r="J125" s="301"/>
      <c r="K125" s="301"/>
      <c r="L125" s="301"/>
      <c r="M125" s="301"/>
      <c r="N125" s="301"/>
      <c r="O125" s="301"/>
      <c r="P125" s="256"/>
      <c r="Q125" s="61"/>
    </row>
    <row r="126" spans="1:17" ht="15" outlineLevel="1">
      <c r="A126" s="641"/>
      <c r="B126" s="278"/>
      <c r="C126" s="630"/>
      <c r="D126" s="630"/>
      <c r="E126" s="272"/>
      <c r="F126" s="303"/>
      <c r="G126" s="303"/>
      <c r="H126" s="300"/>
      <c r="I126" s="301"/>
      <c r="J126" s="301"/>
      <c r="K126" s="301"/>
      <c r="L126" s="301"/>
      <c r="M126" s="301"/>
      <c r="N126" s="301"/>
      <c r="O126" s="301"/>
      <c r="P126" s="256"/>
      <c r="Q126" s="61"/>
    </row>
    <row r="127" spans="1:17" ht="15" outlineLevel="1">
      <c r="A127" s="641"/>
      <c r="B127" s="278"/>
      <c r="C127" s="630"/>
      <c r="D127" s="630"/>
      <c r="E127" s="272"/>
      <c r="F127" s="303"/>
      <c r="G127" s="303"/>
      <c r="H127" s="300"/>
      <c r="I127" s="301"/>
      <c r="J127" s="301"/>
      <c r="K127" s="301"/>
      <c r="L127" s="301"/>
      <c r="M127" s="301"/>
      <c r="N127" s="301"/>
      <c r="O127" s="301"/>
      <c r="P127" s="256"/>
      <c r="Q127" s="61"/>
    </row>
    <row r="128" spans="1:17" s="39" customFormat="1" ht="15" outlineLevel="1">
      <c r="A128" s="641"/>
      <c r="B128" s="252"/>
      <c r="C128" s="640" t="s">
        <v>16</v>
      </c>
      <c r="D128" s="640"/>
      <c r="E128" s="253"/>
      <c r="F128" s="254"/>
      <c r="G128" s="254"/>
      <c r="H128" s="254"/>
      <c r="I128" s="254"/>
      <c r="J128" s="254"/>
      <c r="K128" s="254"/>
      <c r="L128" s="254"/>
      <c r="M128" s="254"/>
      <c r="N128" s="254"/>
      <c r="O128" s="254"/>
      <c r="P128" s="255"/>
      <c r="Q128" s="145"/>
    </row>
    <row r="129" spans="1:17" ht="15" outlineLevel="1">
      <c r="A129" s="641"/>
      <c r="B129" s="278">
        <v>24</v>
      </c>
      <c r="C129" s="259" t="s">
        <v>17</v>
      </c>
      <c r="D129" s="257" t="s">
        <v>34</v>
      </c>
      <c r="E129" s="257"/>
      <c r="F129" s="303">
        <v>0</v>
      </c>
      <c r="G129" s="303">
        <v>0</v>
      </c>
      <c r="H129" s="300"/>
      <c r="I129" s="301"/>
      <c r="J129" s="302"/>
      <c r="K129" s="301"/>
      <c r="L129" s="301"/>
      <c r="M129" s="301"/>
      <c r="N129" s="301"/>
      <c r="O129" s="301"/>
      <c r="P129" s="256">
        <f t="shared" ref="P129:P133" si="9">SUM(H129:O129)</f>
        <v>0</v>
      </c>
      <c r="Q129" s="61"/>
    </row>
    <row r="130" spans="1:17" ht="15" outlineLevel="1">
      <c r="A130" s="641"/>
      <c r="B130" s="278">
        <v>25</v>
      </c>
      <c r="C130" s="259" t="s">
        <v>18</v>
      </c>
      <c r="D130" s="257" t="s">
        <v>34</v>
      </c>
      <c r="E130" s="257"/>
      <c r="F130" s="303">
        <v>0</v>
      </c>
      <c r="G130" s="303">
        <v>197</v>
      </c>
      <c r="H130" s="300"/>
      <c r="I130" s="301"/>
      <c r="J130" s="302">
        <v>1</v>
      </c>
      <c r="K130" s="301"/>
      <c r="L130" s="301"/>
      <c r="M130" s="301"/>
      <c r="N130" s="301"/>
      <c r="O130" s="301"/>
      <c r="P130" s="256">
        <f t="shared" si="9"/>
        <v>1</v>
      </c>
      <c r="Q130" s="61"/>
    </row>
    <row r="131" spans="1:17" ht="15" outlineLevel="1">
      <c r="A131" s="641"/>
      <c r="B131" s="278">
        <v>26</v>
      </c>
      <c r="C131" s="259" t="s">
        <v>19</v>
      </c>
      <c r="D131" s="257" t="s">
        <v>34</v>
      </c>
      <c r="E131" s="257"/>
      <c r="F131" s="303">
        <v>0</v>
      </c>
      <c r="G131" s="303">
        <v>0</v>
      </c>
      <c r="H131" s="300"/>
      <c r="I131" s="301"/>
      <c r="J131" s="302"/>
      <c r="K131" s="301"/>
      <c r="L131" s="301"/>
      <c r="M131" s="301"/>
      <c r="N131" s="301"/>
      <c r="O131" s="301"/>
      <c r="P131" s="256">
        <f t="shared" si="9"/>
        <v>0</v>
      </c>
      <c r="Q131" s="61"/>
    </row>
    <row r="132" spans="1:17" ht="15" outlineLevel="1">
      <c r="A132" s="641"/>
      <c r="B132" s="278">
        <v>27</v>
      </c>
      <c r="C132" s="259" t="s">
        <v>20</v>
      </c>
      <c r="D132" s="257" t="s">
        <v>34</v>
      </c>
      <c r="E132" s="257"/>
      <c r="F132" s="303">
        <v>0</v>
      </c>
      <c r="G132" s="303">
        <v>0</v>
      </c>
      <c r="H132" s="300"/>
      <c r="I132" s="301"/>
      <c r="J132" s="302"/>
      <c r="K132" s="301"/>
      <c r="L132" s="301"/>
      <c r="M132" s="301"/>
      <c r="N132" s="301"/>
      <c r="O132" s="301"/>
      <c r="P132" s="256">
        <f t="shared" si="9"/>
        <v>0</v>
      </c>
      <c r="Q132" s="61"/>
    </row>
    <row r="133" spans="1:17" ht="15" outlineLevel="1">
      <c r="A133" s="641"/>
      <c r="B133" s="278">
        <v>28</v>
      </c>
      <c r="C133" s="259" t="s">
        <v>105</v>
      </c>
      <c r="D133" s="257" t="s">
        <v>34</v>
      </c>
      <c r="E133" s="257"/>
      <c r="F133" s="303">
        <v>0</v>
      </c>
      <c r="G133" s="303">
        <v>0</v>
      </c>
      <c r="H133" s="300"/>
      <c r="I133" s="301"/>
      <c r="J133" s="302"/>
      <c r="K133" s="301"/>
      <c r="L133" s="301"/>
      <c r="M133" s="301"/>
      <c r="N133" s="301"/>
      <c r="O133" s="301"/>
      <c r="P133" s="256">
        <f t="shared" si="9"/>
        <v>0</v>
      </c>
      <c r="Q133" s="61"/>
    </row>
    <row r="134" spans="1:17" ht="15" outlineLevel="1">
      <c r="A134" s="641"/>
      <c r="B134" s="278"/>
      <c r="C134" s="260" t="s">
        <v>259</v>
      </c>
      <c r="D134" s="257" t="s">
        <v>257</v>
      </c>
      <c r="E134" s="257"/>
      <c r="F134" s="303"/>
      <c r="G134" s="303"/>
      <c r="H134" s="300"/>
      <c r="I134" s="301"/>
      <c r="J134" s="302"/>
      <c r="K134" s="301"/>
      <c r="L134" s="301"/>
      <c r="M134" s="301"/>
      <c r="N134" s="301"/>
      <c r="O134" s="301"/>
      <c r="P134" s="256"/>
      <c r="Q134" s="61"/>
    </row>
    <row r="135" spans="1:17" ht="15" outlineLevel="1">
      <c r="A135" s="641"/>
      <c r="B135" s="278"/>
      <c r="C135" s="630"/>
      <c r="D135" s="630"/>
      <c r="E135" s="272"/>
      <c r="F135" s="303"/>
      <c r="G135" s="303"/>
      <c r="H135" s="300"/>
      <c r="I135" s="301"/>
      <c r="J135" s="302"/>
      <c r="K135" s="301"/>
      <c r="L135" s="301"/>
      <c r="M135" s="301"/>
      <c r="N135" s="301"/>
      <c r="O135" s="301"/>
      <c r="P135" s="256"/>
      <c r="Q135" s="61"/>
    </row>
    <row r="136" spans="1:17" ht="15" outlineLevel="1">
      <c r="A136" s="641"/>
      <c r="B136" s="278"/>
      <c r="C136" s="630"/>
      <c r="D136" s="630"/>
      <c r="E136" s="272"/>
      <c r="F136" s="303"/>
      <c r="G136" s="303"/>
      <c r="H136" s="300"/>
      <c r="I136" s="301"/>
      <c r="J136" s="302"/>
      <c r="K136" s="301"/>
      <c r="L136" s="301"/>
      <c r="M136" s="301"/>
      <c r="N136" s="301"/>
      <c r="O136" s="301"/>
      <c r="P136" s="256"/>
      <c r="Q136" s="61"/>
    </row>
    <row r="137" spans="1:17" ht="15" outlineLevel="1">
      <c r="A137" s="641"/>
      <c r="B137" s="278"/>
      <c r="C137" s="630"/>
      <c r="D137" s="630"/>
      <c r="E137" s="272"/>
      <c r="F137" s="303"/>
      <c r="G137" s="303"/>
      <c r="H137" s="300"/>
      <c r="I137" s="301"/>
      <c r="J137" s="302"/>
      <c r="K137" s="301"/>
      <c r="L137" s="301"/>
      <c r="M137" s="301"/>
      <c r="N137" s="301"/>
      <c r="O137" s="301"/>
      <c r="P137" s="256"/>
      <c r="Q137" s="61"/>
    </row>
    <row r="138" spans="1:17" s="39" customFormat="1" ht="15" outlineLevel="1">
      <c r="A138" s="641"/>
      <c r="B138" s="252"/>
      <c r="C138" s="640" t="s">
        <v>106</v>
      </c>
      <c r="D138" s="640"/>
      <c r="E138" s="253"/>
      <c r="F138" s="254"/>
      <c r="G138" s="254"/>
      <c r="H138" s="254"/>
      <c r="I138" s="254"/>
      <c r="J138" s="254"/>
      <c r="K138" s="254"/>
      <c r="L138" s="254"/>
      <c r="M138" s="254"/>
      <c r="N138" s="254"/>
      <c r="O138" s="254"/>
      <c r="P138" s="255"/>
      <c r="Q138" s="145"/>
    </row>
    <row r="139" spans="1:17" ht="15" outlineLevel="1">
      <c r="A139" s="641"/>
      <c r="B139" s="146">
        <v>29</v>
      </c>
      <c r="C139" s="259" t="s">
        <v>108</v>
      </c>
      <c r="D139" s="257" t="s">
        <v>34</v>
      </c>
      <c r="E139" s="257"/>
      <c r="F139" s="303">
        <v>0</v>
      </c>
      <c r="G139" s="303">
        <v>0</v>
      </c>
      <c r="H139" s="300"/>
      <c r="I139" s="301"/>
      <c r="J139" s="301"/>
      <c r="K139" s="301"/>
      <c r="L139" s="301"/>
      <c r="M139" s="301"/>
      <c r="N139" s="301"/>
      <c r="O139" s="301"/>
      <c r="P139" s="256">
        <f t="shared" ref="P139:P140" si="10">SUM(H139:O139)</f>
        <v>0</v>
      </c>
      <c r="Q139" s="61"/>
    </row>
    <row r="140" spans="1:17" ht="15" outlineLevel="1">
      <c r="A140" s="641"/>
      <c r="B140" s="146">
        <v>30</v>
      </c>
      <c r="C140" s="259" t="s">
        <v>107</v>
      </c>
      <c r="D140" s="257" t="s">
        <v>34</v>
      </c>
      <c r="E140" s="257"/>
      <c r="F140" s="303">
        <v>0</v>
      </c>
      <c r="G140" s="303">
        <v>0</v>
      </c>
      <c r="H140" s="300"/>
      <c r="I140" s="301"/>
      <c r="J140" s="301"/>
      <c r="K140" s="301"/>
      <c r="L140" s="301"/>
      <c r="M140" s="301"/>
      <c r="N140" s="301"/>
      <c r="O140" s="301"/>
      <c r="P140" s="256">
        <f t="shared" si="10"/>
        <v>0</v>
      </c>
      <c r="Q140" s="61"/>
    </row>
    <row r="141" spans="1:17" ht="15" outlineLevel="1">
      <c r="A141" s="641"/>
      <c r="B141" s="146"/>
      <c r="C141" s="260" t="s">
        <v>259</v>
      </c>
      <c r="D141" s="257" t="s">
        <v>257</v>
      </c>
      <c r="E141" s="257"/>
      <c r="F141" s="303"/>
      <c r="G141" s="303"/>
      <c r="H141" s="300"/>
      <c r="I141" s="301"/>
      <c r="J141" s="301"/>
      <c r="K141" s="301"/>
      <c r="L141" s="301"/>
      <c r="M141" s="301"/>
      <c r="N141" s="301"/>
      <c r="O141" s="301"/>
      <c r="P141" s="256"/>
      <c r="Q141" s="61"/>
    </row>
    <row r="142" spans="1:17" ht="15" outlineLevel="1">
      <c r="A142" s="641"/>
      <c r="B142" s="146"/>
      <c r="C142" s="630"/>
      <c r="D142" s="630"/>
      <c r="E142" s="272"/>
      <c r="F142" s="303"/>
      <c r="G142" s="303"/>
      <c r="H142" s="300"/>
      <c r="I142" s="301"/>
      <c r="J142" s="301"/>
      <c r="K142" s="301"/>
      <c r="L142" s="301"/>
      <c r="M142" s="301"/>
      <c r="N142" s="301"/>
      <c r="O142" s="301"/>
      <c r="P142" s="256"/>
      <c r="Q142" s="61"/>
    </row>
    <row r="143" spans="1:17" ht="15" outlineLevel="1">
      <c r="A143" s="641"/>
      <c r="B143" s="146"/>
      <c r="C143" s="639"/>
      <c r="D143" s="639"/>
      <c r="E143" s="377"/>
      <c r="F143" s="427"/>
      <c r="G143" s="427"/>
      <c r="H143" s="300"/>
      <c r="I143" s="301"/>
      <c r="J143" s="301"/>
      <c r="K143" s="301"/>
      <c r="L143" s="301"/>
      <c r="M143" s="301"/>
      <c r="N143" s="301"/>
      <c r="O143" s="301"/>
      <c r="P143" s="256"/>
      <c r="Q143" s="61"/>
    </row>
    <row r="144" spans="1:17" ht="15">
      <c r="A144" s="641"/>
      <c r="B144" s="378"/>
      <c r="C144" s="644" t="s">
        <v>224</v>
      </c>
      <c r="D144" s="644"/>
      <c r="E144" s="379"/>
      <c r="F144" s="380"/>
      <c r="G144" s="380"/>
      <c r="H144" s="381">
        <f>SUM(G89*H89,G90*H90,G91*H91,G92*H92,G93*H93,G94*H94,G97*H97,G124*H124)</f>
        <v>118685</v>
      </c>
      <c r="I144" s="381">
        <f>SUM(G102*I102,G103*I103,G104*I104,G105*I105,G106*I106)</f>
        <v>102205.413</v>
      </c>
      <c r="J144" s="382"/>
      <c r="K144" s="379"/>
      <c r="L144" s="379"/>
      <c r="M144" s="379"/>
      <c r="N144" s="381"/>
      <c r="O144" s="379"/>
      <c r="P144" s="383">
        <f>SUM(H144:O144)</f>
        <v>220890.413</v>
      </c>
      <c r="Q144" s="61"/>
    </row>
    <row r="145" spans="1:17" ht="15">
      <c r="A145" s="641"/>
      <c r="B145" s="279"/>
      <c r="C145" s="630" t="s">
        <v>322</v>
      </c>
      <c r="D145" s="630"/>
      <c r="E145" s="273"/>
      <c r="F145" s="271"/>
      <c r="G145" s="271"/>
      <c r="H145" s="273"/>
      <c r="I145" s="273"/>
      <c r="J145" s="274">
        <f>SUM(F102*J102*E102,E103*F103*J103,E104*F104*J104,E105*F105*J105,E106*F106*J106,F129*J129,F130*J130,E114*F114*J114,E115*F115*J115,E116*F116*J116,E117*F117*J117,F131*J131,F132*J132,F133*J133)</f>
        <v>847.74</v>
      </c>
      <c r="K145" s="274">
        <f>SUM(F102*K102*E102,E103*F103*K103,E104*F104*K104,E105*F105*K105,E106*F106*K106,E114*F114*K114,E115*F115*K115,E116*F116*K116,E117*F117*K117,F129*K129,F130*K130)</f>
        <v>0</v>
      </c>
      <c r="L145" s="274"/>
      <c r="M145" s="274"/>
      <c r="N145" s="273"/>
      <c r="O145" s="273"/>
      <c r="P145" s="280">
        <f>SUM(H145:O145)</f>
        <v>847.74</v>
      </c>
      <c r="Q145" s="61"/>
    </row>
    <row r="146" spans="1:17" ht="15">
      <c r="A146" s="641"/>
      <c r="B146" s="279"/>
      <c r="C146" s="630" t="s">
        <v>265</v>
      </c>
      <c r="D146" s="630"/>
      <c r="E146" s="273"/>
      <c r="F146" s="271"/>
      <c r="G146" s="271"/>
      <c r="H146" s="273"/>
      <c r="I146" s="273"/>
      <c r="J146" s="274">
        <f>J145-(E104*F104*J104)</f>
        <v>847.74</v>
      </c>
      <c r="K146" s="273"/>
      <c r="L146" s="273"/>
      <c r="M146" s="273"/>
      <c r="N146" s="273"/>
      <c r="O146" s="273"/>
      <c r="P146" s="280"/>
      <c r="Q146" s="61"/>
    </row>
    <row r="147" spans="1:17" ht="15">
      <c r="A147" s="641"/>
      <c r="B147" s="281"/>
      <c r="C147" s="645"/>
      <c r="D147" s="645"/>
      <c r="E147" s="266"/>
      <c r="F147" s="264"/>
      <c r="G147" s="264"/>
      <c r="H147" s="266"/>
      <c r="I147" s="266"/>
      <c r="J147" s="266"/>
      <c r="K147" s="266"/>
      <c r="L147" s="266"/>
      <c r="M147" s="266"/>
      <c r="N147" s="266"/>
      <c r="O147" s="266"/>
      <c r="P147" s="282"/>
      <c r="Q147" s="61"/>
    </row>
    <row r="148" spans="1:17" ht="15">
      <c r="A148" s="641"/>
      <c r="B148" s="406"/>
      <c r="C148" s="628" t="s">
        <v>325</v>
      </c>
      <c r="D148" s="628"/>
      <c r="E148" s="257"/>
      <c r="F148" s="268"/>
      <c r="G148" s="257"/>
      <c r="H148" s="269">
        <f>'3.  Distribution Rates'!F33</f>
        <v>1.4283333333333334E-2</v>
      </c>
      <c r="I148" s="269">
        <f>'3.  Distribution Rates'!F34</f>
        <v>1.34E-2</v>
      </c>
      <c r="J148" s="269">
        <f>'3.  Distribution Rates'!F35</f>
        <v>4.6079333333333334</v>
      </c>
      <c r="K148" s="269">
        <f>'3.  Distribution Rates'!F36</f>
        <v>0</v>
      </c>
      <c r="L148" s="269">
        <f>'3.  Distribution Rates'!F37</f>
        <v>0</v>
      </c>
      <c r="M148" s="269">
        <f>'3.  Distribution Rates'!F38</f>
        <v>0.19856666666666667</v>
      </c>
      <c r="N148" s="269">
        <f>'3.  Distribution Rates'!F39</f>
        <v>1.2933333333333333E-2</v>
      </c>
      <c r="O148" s="269"/>
      <c r="P148" s="407"/>
      <c r="Q148" s="61"/>
    </row>
    <row r="149" spans="1:17" ht="15">
      <c r="A149" s="641"/>
      <c r="B149" s="406"/>
      <c r="C149" s="628" t="s">
        <v>236</v>
      </c>
      <c r="D149" s="628"/>
      <c r="E149" s="266"/>
      <c r="F149" s="268"/>
      <c r="G149" s="268"/>
      <c r="H149" s="403">
        <f>'4.  2011-14 LRAM'!H73*H148</f>
        <v>2535.4916333333335</v>
      </c>
      <c r="I149" s="403">
        <f>'4.  2011-14 LRAM'!I73*I148</f>
        <v>1445.1364000000001</v>
      </c>
      <c r="J149" s="403">
        <f>'4.  2011-14 LRAM'!J73*J148</f>
        <v>56.843465600000002</v>
      </c>
      <c r="K149" s="403">
        <f>'4.  2011-14 LRAM'!K73*K148</f>
        <v>0</v>
      </c>
      <c r="L149" s="403">
        <f>'4.  2011-14 LRAM'!L73*L148</f>
        <v>0</v>
      </c>
      <c r="M149" s="403">
        <f>'4.  2011-14 LRAM'!M73*M148</f>
        <v>0</v>
      </c>
      <c r="N149" s="403">
        <f>'4.  2011-14 LRAM'!N73*N148</f>
        <v>0</v>
      </c>
      <c r="O149" s="257"/>
      <c r="P149" s="283">
        <f>SUM(H149:O149)</f>
        <v>4037.4714989333334</v>
      </c>
      <c r="Q149" s="61"/>
    </row>
    <row r="150" spans="1:17" ht="15">
      <c r="A150" s="641"/>
      <c r="B150" s="406"/>
      <c r="C150" s="628" t="s">
        <v>237</v>
      </c>
      <c r="D150" s="628"/>
      <c r="E150" s="266"/>
      <c r="F150" s="268"/>
      <c r="G150" s="268"/>
      <c r="H150" s="403">
        <f>H144*H148</f>
        <v>1695.2174166666666</v>
      </c>
      <c r="I150" s="403">
        <f>I144*I148</f>
        <v>1369.5525342000001</v>
      </c>
      <c r="J150" s="403">
        <f>J145*J148</f>
        <v>3906.3294040000001</v>
      </c>
      <c r="K150" s="403">
        <f>K145*K148</f>
        <v>0</v>
      </c>
      <c r="L150" s="403">
        <f>L145*L148</f>
        <v>0</v>
      </c>
      <c r="M150" s="403">
        <f>M145*M148</f>
        <v>0</v>
      </c>
      <c r="N150" s="403">
        <f>N144*N148</f>
        <v>0</v>
      </c>
      <c r="O150" s="257"/>
      <c r="P150" s="283">
        <f>SUM(H150:O150)</f>
        <v>6971.0993548666665</v>
      </c>
      <c r="Q150" s="61"/>
    </row>
    <row r="151" spans="1:17" ht="15">
      <c r="A151" s="641"/>
      <c r="B151" s="281"/>
      <c r="C151" s="404" t="s">
        <v>98</v>
      </c>
      <c r="D151" s="266"/>
      <c r="E151" s="266"/>
      <c r="F151" s="264"/>
      <c r="G151" s="264"/>
      <c r="H151" s="270">
        <f>SUM(H149:H150)</f>
        <v>4230.7090500000004</v>
      </c>
      <c r="I151" s="270">
        <f>SUM(I149:I150)</f>
        <v>2814.6889342000004</v>
      </c>
      <c r="J151" s="270">
        <f>SUM(J149:J150)</f>
        <v>3963.1728696</v>
      </c>
      <c r="K151" s="270">
        <f t="shared" ref="K151:M151" si="11">SUM(K149:K150)</f>
        <v>0</v>
      </c>
      <c r="L151" s="270">
        <f t="shared" si="11"/>
        <v>0</v>
      </c>
      <c r="M151" s="270">
        <f t="shared" si="11"/>
        <v>0</v>
      </c>
      <c r="N151" s="270">
        <f>SUM(N149:N150)</f>
        <v>0</v>
      </c>
      <c r="O151" s="266"/>
      <c r="P151" s="284">
        <f>SUM(P149:P150)</f>
        <v>11008.5708538</v>
      </c>
      <c r="Q151" s="61"/>
    </row>
    <row r="152" spans="1:17" s="22" customFormat="1" ht="15">
      <c r="A152" s="641"/>
      <c r="B152" s="406"/>
      <c r="C152" s="628" t="s">
        <v>96</v>
      </c>
      <c r="D152" s="628"/>
      <c r="E152" s="257"/>
      <c r="F152" s="268"/>
      <c r="G152" s="268"/>
      <c r="H152" s="257">
        <f>H144*'6.  Persistence Rates'!$F$26</f>
        <v>118685</v>
      </c>
      <c r="I152" s="257">
        <f>I144*'6.  Persistence Rates'!$F$26</f>
        <v>102205.413</v>
      </c>
      <c r="J152" s="257">
        <f>J145*'6.  Persistence Rates'!$N$26</f>
        <v>847.74</v>
      </c>
      <c r="K152" s="257">
        <f>K145*'6.  Persistence Rates'!$N$26</f>
        <v>0</v>
      </c>
      <c r="L152" s="257">
        <f>L145*'6.  Persistence Rates'!$N$26</f>
        <v>0</v>
      </c>
      <c r="M152" s="257">
        <f>M145*'6.  Persistence Rates'!$N$26</f>
        <v>0</v>
      </c>
      <c r="N152" s="257">
        <f>N144*'6.  Persistence Rates'!F26</f>
        <v>0</v>
      </c>
      <c r="O152" s="257"/>
      <c r="P152" s="407"/>
      <c r="Q152" s="61"/>
    </row>
    <row r="153" spans="1:17" s="22" customFormat="1" ht="15">
      <c r="A153" s="641"/>
      <c r="B153" s="406"/>
      <c r="C153" s="628" t="s">
        <v>97</v>
      </c>
      <c r="D153" s="628"/>
      <c r="E153" s="257"/>
      <c r="F153" s="268"/>
      <c r="G153" s="268"/>
      <c r="H153" s="257">
        <f>H144*'6.  Persistence Rates'!$G$26</f>
        <v>118685</v>
      </c>
      <c r="I153" s="257">
        <f>I144*'6.  Persistence Rates'!$G$26</f>
        <v>102205.413</v>
      </c>
      <c r="J153" s="257">
        <f>J146*'6.  Persistence Rates'!$O$26</f>
        <v>847.74</v>
      </c>
      <c r="K153" s="257">
        <f>K145*'6.  Persistence Rates'!$O$26</f>
        <v>0</v>
      </c>
      <c r="L153" s="257">
        <f>L144*'6.  Persistence Rates'!$O$26</f>
        <v>0</v>
      </c>
      <c r="M153" s="257">
        <f>M144*'6.  Persistence Rates'!$O$26</f>
        <v>0</v>
      </c>
      <c r="N153" s="257">
        <f>N144*'6.  Persistence Rates'!G26</f>
        <v>0</v>
      </c>
      <c r="O153" s="257"/>
      <c r="P153" s="407"/>
      <c r="Q153" s="61"/>
    </row>
    <row r="154" spans="1:17" s="22" customFormat="1" ht="15">
      <c r="A154" s="251"/>
      <c r="B154" s="406"/>
      <c r="C154" s="267" t="s">
        <v>431</v>
      </c>
      <c r="D154" s="267"/>
      <c r="E154" s="257"/>
      <c r="F154" s="268"/>
      <c r="G154" s="268"/>
      <c r="H154" s="263">
        <f>+H144*'6.  Persistence Rates'!H26</f>
        <v>104589.33110990195</v>
      </c>
      <c r="I154" s="263">
        <f>+I144*'6.  Persistence Rates'!H26</f>
        <v>90066.948489541872</v>
      </c>
      <c r="J154" s="263">
        <f>+J145*'6.  Persistence Rates'!P26</f>
        <v>726.93355848434931</v>
      </c>
      <c r="K154" s="263"/>
      <c r="L154" s="263"/>
      <c r="M154" s="263"/>
      <c r="N154" s="263"/>
      <c r="O154" s="257"/>
      <c r="P154" s="407"/>
      <c r="Q154" s="61"/>
    </row>
    <row r="155" spans="1:17" s="22" customFormat="1" ht="15">
      <c r="A155" s="251"/>
      <c r="B155" s="406"/>
      <c r="C155" s="267" t="s">
        <v>432</v>
      </c>
      <c r="D155" s="267"/>
      <c r="E155" s="257"/>
      <c r="F155" s="268"/>
      <c r="G155" s="268"/>
      <c r="H155" s="263"/>
      <c r="I155" s="263"/>
      <c r="J155" s="263"/>
      <c r="K155" s="263"/>
      <c r="L155" s="263"/>
      <c r="M155" s="263"/>
      <c r="N155" s="263"/>
      <c r="O155" s="257"/>
      <c r="P155" s="407"/>
      <c r="Q155" s="61"/>
    </row>
    <row r="156" spans="1:17" s="22" customFormat="1" ht="15">
      <c r="A156" s="251"/>
      <c r="B156" s="406"/>
      <c r="C156" s="267" t="s">
        <v>433</v>
      </c>
      <c r="D156" s="267"/>
      <c r="E156" s="257"/>
      <c r="F156" s="268"/>
      <c r="G156" s="268"/>
      <c r="H156" s="263"/>
      <c r="I156" s="263"/>
      <c r="J156" s="263"/>
      <c r="K156" s="263"/>
      <c r="L156" s="263"/>
      <c r="M156" s="263"/>
      <c r="N156" s="263"/>
      <c r="O156" s="257"/>
      <c r="P156" s="407"/>
      <c r="Q156" s="61"/>
    </row>
    <row r="157" spans="1:17" s="22" customFormat="1" ht="15">
      <c r="A157" s="251"/>
      <c r="B157" s="406"/>
      <c r="C157" s="267" t="s">
        <v>434</v>
      </c>
      <c r="D157" s="267"/>
      <c r="E157" s="257"/>
      <c r="F157" s="268"/>
      <c r="G157" s="268"/>
      <c r="H157" s="263"/>
      <c r="I157" s="263"/>
      <c r="J157" s="263"/>
      <c r="K157" s="263"/>
      <c r="L157" s="263"/>
      <c r="M157" s="263"/>
      <c r="N157" s="263"/>
      <c r="O157" s="257"/>
      <c r="P157" s="407"/>
      <c r="Q157" s="61"/>
    </row>
    <row r="158" spans="1:17" s="22" customFormat="1" ht="15">
      <c r="A158" s="251"/>
      <c r="B158" s="406"/>
      <c r="C158" s="267" t="s">
        <v>435</v>
      </c>
      <c r="D158" s="267"/>
      <c r="E158" s="257"/>
      <c r="F158" s="268"/>
      <c r="G158" s="268"/>
      <c r="H158" s="263"/>
      <c r="I158" s="263"/>
      <c r="J158" s="263"/>
      <c r="K158" s="263"/>
      <c r="L158" s="263"/>
      <c r="M158" s="263"/>
      <c r="N158" s="263"/>
      <c r="O158" s="257"/>
      <c r="P158" s="407"/>
      <c r="Q158" s="61"/>
    </row>
    <row r="159" spans="1:17">
      <c r="B159" s="422"/>
      <c r="C159" s="286" t="s">
        <v>436</v>
      </c>
      <c r="D159" s="423"/>
      <c r="E159" s="423"/>
      <c r="F159" s="424"/>
      <c r="G159" s="424"/>
      <c r="H159" s="426"/>
      <c r="I159" s="426"/>
      <c r="J159" s="426"/>
      <c r="K159" s="426"/>
      <c r="L159" s="426"/>
      <c r="M159" s="426"/>
      <c r="N159" s="426"/>
      <c r="O159" s="344"/>
      <c r="P159" s="425"/>
      <c r="Q159" s="61"/>
    </row>
    <row r="160" spans="1:17">
      <c r="B160" s="64"/>
      <c r="C160" s="139"/>
      <c r="D160" s="64"/>
      <c r="E160" s="64"/>
      <c r="F160" s="61"/>
      <c r="G160" s="61"/>
      <c r="H160" s="61"/>
      <c r="I160" s="61"/>
      <c r="J160" s="61"/>
      <c r="K160" s="61"/>
      <c r="L160" s="61"/>
      <c r="M160" s="61"/>
      <c r="N160" s="61"/>
      <c r="O160" s="61"/>
      <c r="P160" s="61"/>
      <c r="Q160" s="61"/>
    </row>
    <row r="161" spans="1:17">
      <c r="B161" s="64"/>
      <c r="C161" s="139"/>
      <c r="D161" s="64"/>
      <c r="E161" s="64"/>
      <c r="F161" s="61"/>
      <c r="G161" s="61"/>
      <c r="H161" s="61"/>
      <c r="I161" s="61"/>
      <c r="J161" s="61"/>
      <c r="K161" s="61"/>
      <c r="L161" s="61"/>
      <c r="M161" s="61"/>
      <c r="N161" s="61"/>
      <c r="O161" s="61"/>
      <c r="P161" s="61"/>
      <c r="Q161" s="61"/>
    </row>
    <row r="162" spans="1:17">
      <c r="B162" s="631" t="s">
        <v>359</v>
      </c>
      <c r="C162" s="631"/>
      <c r="D162" s="631"/>
      <c r="E162" s="631"/>
      <c r="F162" s="631"/>
      <c r="G162" s="631"/>
      <c r="H162" s="631"/>
      <c r="I162" s="631"/>
      <c r="J162" s="631"/>
      <c r="K162" s="631"/>
      <c r="L162" s="631"/>
      <c r="M162" s="631"/>
      <c r="N162" s="631"/>
      <c r="O162" s="631"/>
      <c r="P162" s="631"/>
      <c r="Q162" s="61"/>
    </row>
    <row r="163" spans="1:17">
      <c r="B163" s="64"/>
      <c r="C163" s="139"/>
      <c r="D163" s="64"/>
      <c r="E163" s="64"/>
      <c r="F163" s="61"/>
      <c r="G163" s="61"/>
      <c r="H163" s="61"/>
      <c r="I163" s="61"/>
      <c r="J163" s="61"/>
      <c r="K163" s="61"/>
      <c r="L163" s="61"/>
      <c r="M163" s="61"/>
      <c r="N163" s="61"/>
      <c r="O163" s="61"/>
      <c r="P163" s="61"/>
      <c r="Q163" s="61"/>
    </row>
    <row r="164" spans="1:17" ht="45">
      <c r="B164" s="635" t="s">
        <v>59</v>
      </c>
      <c r="C164" s="637" t="s">
        <v>0</v>
      </c>
      <c r="D164" s="637" t="s">
        <v>45</v>
      </c>
      <c r="E164" s="637" t="s">
        <v>208</v>
      </c>
      <c r="F164" s="276" t="s">
        <v>46</v>
      </c>
      <c r="G164" s="276" t="s">
        <v>205</v>
      </c>
      <c r="H164" s="632" t="s">
        <v>60</v>
      </c>
      <c r="I164" s="633"/>
      <c r="J164" s="633"/>
      <c r="K164" s="633"/>
      <c r="L164" s="633"/>
      <c r="M164" s="633"/>
      <c r="N164" s="633"/>
      <c r="O164" s="633"/>
      <c r="P164" s="634"/>
      <c r="Q164" s="61"/>
    </row>
    <row r="165" spans="1:17" ht="45">
      <c r="B165" s="636"/>
      <c r="C165" s="638"/>
      <c r="D165" s="638"/>
      <c r="E165" s="638"/>
      <c r="F165" s="135" t="s">
        <v>100</v>
      </c>
      <c r="G165" s="135" t="s">
        <v>101</v>
      </c>
      <c r="H165" s="135" t="s">
        <v>38</v>
      </c>
      <c r="I165" s="135" t="s">
        <v>40</v>
      </c>
      <c r="J165" s="135" t="s">
        <v>109</v>
      </c>
      <c r="K165" s="135" t="s">
        <v>110</v>
      </c>
      <c r="L165" s="135" t="s">
        <v>41</v>
      </c>
      <c r="M165" s="135" t="s">
        <v>42</v>
      </c>
      <c r="N165" s="135" t="s">
        <v>43</v>
      </c>
      <c r="O165" s="135" t="s">
        <v>106</v>
      </c>
      <c r="P165" s="405" t="s">
        <v>35</v>
      </c>
      <c r="Q165" s="61"/>
    </row>
    <row r="166" spans="1:17" s="39" customFormat="1" ht="15" customHeight="1" outlineLevel="1">
      <c r="A166" s="641">
        <v>2013</v>
      </c>
      <c r="B166" s="399"/>
      <c r="C166" s="642" t="s">
        <v>1</v>
      </c>
      <c r="D166" s="642"/>
      <c r="E166" s="400"/>
      <c r="F166" s="401"/>
      <c r="G166" s="401"/>
      <c r="H166" s="401"/>
      <c r="I166" s="401"/>
      <c r="J166" s="401"/>
      <c r="K166" s="401"/>
      <c r="L166" s="401"/>
      <c r="M166" s="401"/>
      <c r="N166" s="401"/>
      <c r="O166" s="401"/>
      <c r="P166" s="402"/>
      <c r="Q166" s="145"/>
    </row>
    <row r="167" spans="1:17" ht="15" outlineLevel="1">
      <c r="A167" s="641"/>
      <c r="B167" s="278">
        <v>1</v>
      </c>
      <c r="C167" s="259" t="s">
        <v>2</v>
      </c>
      <c r="D167" s="257" t="s">
        <v>34</v>
      </c>
      <c r="E167" s="257"/>
      <c r="F167" s="303">
        <v>1</v>
      </c>
      <c r="G167" s="303">
        <v>10423</v>
      </c>
      <c r="H167" s="300">
        <v>1</v>
      </c>
      <c r="I167" s="301"/>
      <c r="J167" s="301"/>
      <c r="K167" s="301"/>
      <c r="L167" s="301"/>
      <c r="M167" s="301"/>
      <c r="N167" s="301"/>
      <c r="O167" s="301"/>
      <c r="P167" s="256">
        <f>SUM(H167:O167)</f>
        <v>1</v>
      </c>
      <c r="Q167" s="61"/>
    </row>
    <row r="168" spans="1:17" ht="15" outlineLevel="1">
      <c r="A168" s="641"/>
      <c r="B168" s="278">
        <v>2</v>
      </c>
      <c r="C168" s="259" t="s">
        <v>3</v>
      </c>
      <c r="D168" s="257" t="s">
        <v>34</v>
      </c>
      <c r="E168" s="257"/>
      <c r="F168" s="303">
        <v>1</v>
      </c>
      <c r="G168" s="303">
        <v>1847</v>
      </c>
      <c r="H168" s="300">
        <v>1</v>
      </c>
      <c r="I168" s="301"/>
      <c r="J168" s="301"/>
      <c r="K168" s="301"/>
      <c r="L168" s="301"/>
      <c r="M168" s="301"/>
      <c r="N168" s="301"/>
      <c r="O168" s="301"/>
      <c r="P168" s="256">
        <f t="shared" ref="P168:P175" si="12">SUM(H168:O168)</f>
        <v>1</v>
      </c>
      <c r="Q168" s="61"/>
    </row>
    <row r="169" spans="1:17" ht="15" outlineLevel="1">
      <c r="A169" s="641"/>
      <c r="B169" s="278">
        <v>3</v>
      </c>
      <c r="C169" s="259" t="s">
        <v>4</v>
      </c>
      <c r="D169" s="257" t="s">
        <v>34</v>
      </c>
      <c r="E169" s="257"/>
      <c r="F169" s="303">
        <v>31</v>
      </c>
      <c r="G169" s="303">
        <v>57087</v>
      </c>
      <c r="H169" s="300">
        <v>1</v>
      </c>
      <c r="I169" s="301"/>
      <c r="J169" s="301"/>
      <c r="K169" s="301"/>
      <c r="L169" s="301"/>
      <c r="M169" s="301"/>
      <c r="N169" s="301"/>
      <c r="O169" s="301"/>
      <c r="P169" s="256">
        <f t="shared" si="12"/>
        <v>1</v>
      </c>
      <c r="Q169" s="61"/>
    </row>
    <row r="170" spans="1:17" ht="15" outlineLevel="1">
      <c r="A170" s="641"/>
      <c r="B170" s="278">
        <v>4</v>
      </c>
      <c r="C170" s="259" t="s">
        <v>5</v>
      </c>
      <c r="D170" s="257" t="s">
        <v>34</v>
      </c>
      <c r="E170" s="257"/>
      <c r="F170" s="303">
        <v>1</v>
      </c>
      <c r="G170" s="303">
        <v>13910</v>
      </c>
      <c r="H170" s="300">
        <v>1</v>
      </c>
      <c r="I170" s="301"/>
      <c r="J170" s="301"/>
      <c r="K170" s="301"/>
      <c r="L170" s="301"/>
      <c r="M170" s="301"/>
      <c r="N170" s="301"/>
      <c r="O170" s="301"/>
      <c r="P170" s="256">
        <f t="shared" si="12"/>
        <v>1</v>
      </c>
      <c r="Q170" s="61"/>
    </row>
    <row r="171" spans="1:17" ht="15" outlineLevel="1">
      <c r="A171" s="641"/>
      <c r="B171" s="278">
        <v>5</v>
      </c>
      <c r="C171" s="259" t="s">
        <v>6</v>
      </c>
      <c r="D171" s="257" t="s">
        <v>34</v>
      </c>
      <c r="E171" s="257"/>
      <c r="F171" s="303">
        <v>2</v>
      </c>
      <c r="G171" s="303">
        <v>30911</v>
      </c>
      <c r="H171" s="300">
        <v>1</v>
      </c>
      <c r="I171" s="301"/>
      <c r="J171" s="301"/>
      <c r="K171" s="301"/>
      <c r="L171" s="301"/>
      <c r="M171" s="301"/>
      <c r="N171" s="301"/>
      <c r="O171" s="301"/>
      <c r="P171" s="256">
        <f t="shared" si="12"/>
        <v>1</v>
      </c>
      <c r="Q171" s="61"/>
    </row>
    <row r="172" spans="1:17" ht="15" outlineLevel="1">
      <c r="A172" s="641"/>
      <c r="B172" s="278">
        <v>6</v>
      </c>
      <c r="C172" s="259" t="s">
        <v>7</v>
      </c>
      <c r="D172" s="257" t="s">
        <v>34</v>
      </c>
      <c r="E172" s="257"/>
      <c r="F172" s="303"/>
      <c r="G172" s="303"/>
      <c r="H172" s="300">
        <v>1</v>
      </c>
      <c r="I172" s="301"/>
      <c r="J172" s="301"/>
      <c r="K172" s="301"/>
      <c r="L172" s="301"/>
      <c r="M172" s="301"/>
      <c r="N172" s="301"/>
      <c r="O172" s="301"/>
      <c r="P172" s="256">
        <f t="shared" si="12"/>
        <v>1</v>
      </c>
      <c r="Q172" s="61"/>
    </row>
    <row r="173" spans="1:17" ht="28.5" outlineLevel="1">
      <c r="A173" s="641"/>
      <c r="B173" s="278">
        <v>7</v>
      </c>
      <c r="C173" s="259" t="s">
        <v>33</v>
      </c>
      <c r="D173" s="257" t="s">
        <v>34</v>
      </c>
      <c r="E173" s="257"/>
      <c r="F173" s="303"/>
      <c r="G173" s="303"/>
      <c r="H173" s="300">
        <v>1</v>
      </c>
      <c r="I173" s="301"/>
      <c r="J173" s="301"/>
      <c r="K173" s="301"/>
      <c r="L173" s="301"/>
      <c r="M173" s="301"/>
      <c r="N173" s="301"/>
      <c r="O173" s="301"/>
      <c r="P173" s="256">
        <f t="shared" si="12"/>
        <v>1</v>
      </c>
      <c r="Q173" s="61"/>
    </row>
    <row r="174" spans="1:17" ht="15" outlineLevel="1">
      <c r="A174" s="641"/>
      <c r="B174" s="278">
        <v>8</v>
      </c>
      <c r="C174" s="259" t="s">
        <v>26</v>
      </c>
      <c r="D174" s="257" t="s">
        <v>34</v>
      </c>
      <c r="E174" s="257"/>
      <c r="F174" s="303"/>
      <c r="G174" s="303"/>
      <c r="H174" s="300">
        <v>1</v>
      </c>
      <c r="I174" s="301"/>
      <c r="J174" s="301"/>
      <c r="K174" s="301"/>
      <c r="L174" s="301"/>
      <c r="M174" s="301"/>
      <c r="N174" s="301"/>
      <c r="O174" s="301"/>
      <c r="P174" s="256">
        <f t="shared" si="12"/>
        <v>1</v>
      </c>
      <c r="Q174" s="61"/>
    </row>
    <row r="175" spans="1:17" ht="15" outlineLevel="1">
      <c r="A175" s="641"/>
      <c r="B175" s="278">
        <v>9</v>
      </c>
      <c r="C175" s="259" t="s">
        <v>8</v>
      </c>
      <c r="D175" s="257" t="s">
        <v>34</v>
      </c>
      <c r="E175" s="257"/>
      <c r="F175" s="303"/>
      <c r="G175" s="303"/>
      <c r="H175" s="300">
        <v>1</v>
      </c>
      <c r="I175" s="301"/>
      <c r="J175" s="301"/>
      <c r="K175" s="301"/>
      <c r="L175" s="301"/>
      <c r="M175" s="301"/>
      <c r="N175" s="301"/>
      <c r="O175" s="301"/>
      <c r="P175" s="256">
        <f t="shared" si="12"/>
        <v>1</v>
      </c>
      <c r="Q175" s="61"/>
    </row>
    <row r="176" spans="1:17" ht="15" outlineLevel="1">
      <c r="A176" s="641"/>
      <c r="B176" s="278"/>
      <c r="C176" s="260" t="s">
        <v>260</v>
      </c>
      <c r="D176" s="257" t="s">
        <v>257</v>
      </c>
      <c r="E176" s="257"/>
      <c r="F176" s="303"/>
      <c r="G176" s="303"/>
      <c r="H176" s="300"/>
      <c r="I176" s="301"/>
      <c r="J176" s="301"/>
      <c r="K176" s="301"/>
      <c r="L176" s="301"/>
      <c r="M176" s="301"/>
      <c r="N176" s="301"/>
      <c r="O176" s="301"/>
      <c r="P176" s="256"/>
      <c r="Q176" s="61"/>
    </row>
    <row r="177" spans="1:17" ht="15" outlineLevel="1">
      <c r="A177" s="641"/>
      <c r="B177" s="278"/>
      <c r="C177" s="630"/>
      <c r="D177" s="630"/>
      <c r="E177" s="272"/>
      <c r="F177" s="303"/>
      <c r="G177" s="303"/>
      <c r="H177" s="300"/>
      <c r="I177" s="301"/>
      <c r="J177" s="301"/>
      <c r="K177" s="301"/>
      <c r="L177" s="301"/>
      <c r="M177" s="301"/>
      <c r="N177" s="301"/>
      <c r="O177" s="301"/>
      <c r="P177" s="256"/>
      <c r="Q177" s="61"/>
    </row>
    <row r="178" spans="1:17" ht="15" outlineLevel="1">
      <c r="A178" s="641"/>
      <c r="B178" s="278"/>
      <c r="C178" s="630"/>
      <c r="D178" s="630"/>
      <c r="E178" s="272"/>
      <c r="F178" s="303"/>
      <c r="G178" s="303"/>
      <c r="H178" s="300"/>
      <c r="I178" s="301"/>
      <c r="J178" s="301"/>
      <c r="K178" s="301"/>
      <c r="L178" s="301"/>
      <c r="M178" s="301"/>
      <c r="N178" s="301"/>
      <c r="O178" s="301"/>
      <c r="P178" s="256"/>
      <c r="Q178" s="61"/>
    </row>
    <row r="179" spans="1:17" ht="15" outlineLevel="1">
      <c r="A179" s="641"/>
      <c r="B179" s="278"/>
      <c r="C179" s="630"/>
      <c r="D179" s="630"/>
      <c r="E179" s="272"/>
      <c r="F179" s="303"/>
      <c r="G179" s="303"/>
      <c r="H179" s="300"/>
      <c r="I179" s="301"/>
      <c r="J179" s="301"/>
      <c r="K179" s="301"/>
      <c r="L179" s="301"/>
      <c r="M179" s="301"/>
      <c r="N179" s="301"/>
      <c r="O179" s="301"/>
      <c r="P179" s="256"/>
      <c r="Q179" s="61"/>
    </row>
    <row r="180" spans="1:17" s="39" customFormat="1" ht="15" outlineLevel="1">
      <c r="A180" s="641"/>
      <c r="B180" s="408"/>
      <c r="C180" s="643" t="s">
        <v>9</v>
      </c>
      <c r="D180" s="643"/>
      <c r="E180" s="409"/>
      <c r="F180" s="410"/>
      <c r="G180" s="410"/>
      <c r="H180" s="410"/>
      <c r="I180" s="410"/>
      <c r="J180" s="410"/>
      <c r="K180" s="410"/>
      <c r="L180" s="410"/>
      <c r="M180" s="410"/>
      <c r="N180" s="410"/>
      <c r="O180" s="410"/>
      <c r="P180" s="411"/>
      <c r="Q180" s="145"/>
    </row>
    <row r="181" spans="1:17" ht="15" outlineLevel="1">
      <c r="A181" s="641"/>
      <c r="B181" s="146">
        <v>10</v>
      </c>
      <c r="C181" s="261" t="s">
        <v>27</v>
      </c>
      <c r="D181" s="257" t="s">
        <v>34</v>
      </c>
      <c r="E181" s="257">
        <v>12</v>
      </c>
      <c r="F181" s="539">
        <v>12.57</v>
      </c>
      <c r="G181" s="539">
        <v>77701.89</v>
      </c>
      <c r="H181" s="300"/>
      <c r="I181" s="301">
        <v>0.33</v>
      </c>
      <c r="J181" s="301">
        <v>0.67</v>
      </c>
      <c r="K181" s="301"/>
      <c r="L181" s="301"/>
      <c r="M181" s="301"/>
      <c r="N181" s="301"/>
      <c r="O181" s="301"/>
      <c r="P181" s="256">
        <f t="shared" ref="P181:P188" si="13">SUM(H181:O181)</f>
        <v>1</v>
      </c>
      <c r="Q181" s="61"/>
    </row>
    <row r="182" spans="1:17" ht="15" outlineLevel="1">
      <c r="A182" s="641"/>
      <c r="B182" s="146">
        <v>11</v>
      </c>
      <c r="C182" s="259" t="s">
        <v>25</v>
      </c>
      <c r="D182" s="257" t="s">
        <v>34</v>
      </c>
      <c r="E182" s="257">
        <v>12</v>
      </c>
      <c r="F182" s="539">
        <v>6.25</v>
      </c>
      <c r="G182" s="539">
        <v>28036</v>
      </c>
      <c r="H182" s="300"/>
      <c r="I182" s="301">
        <v>1</v>
      </c>
      <c r="J182" s="301"/>
      <c r="K182" s="301"/>
      <c r="L182" s="301"/>
      <c r="M182" s="301"/>
      <c r="N182" s="301"/>
      <c r="O182" s="301"/>
      <c r="P182" s="256">
        <f t="shared" si="13"/>
        <v>1</v>
      </c>
      <c r="Q182" s="61"/>
    </row>
    <row r="183" spans="1:17" ht="15" outlineLevel="1">
      <c r="A183" s="641"/>
      <c r="B183" s="146">
        <v>12</v>
      </c>
      <c r="C183" s="259" t="s">
        <v>28</v>
      </c>
      <c r="D183" s="257" t="s">
        <v>34</v>
      </c>
      <c r="E183" s="257">
        <v>3</v>
      </c>
      <c r="F183" s="303"/>
      <c r="G183" s="303"/>
      <c r="H183" s="300"/>
      <c r="I183" s="301"/>
      <c r="J183" s="301"/>
      <c r="K183" s="301"/>
      <c r="L183" s="301"/>
      <c r="M183" s="301"/>
      <c r="N183" s="301"/>
      <c r="O183" s="301"/>
      <c r="P183" s="256">
        <f t="shared" si="13"/>
        <v>0</v>
      </c>
      <c r="Q183" s="61"/>
    </row>
    <row r="184" spans="1:17" ht="15" outlineLevel="1">
      <c r="A184" s="641"/>
      <c r="B184" s="146">
        <v>13</v>
      </c>
      <c r="C184" s="259" t="s">
        <v>29</v>
      </c>
      <c r="D184" s="257" t="s">
        <v>34</v>
      </c>
      <c r="E184" s="257">
        <v>12</v>
      </c>
      <c r="F184" s="303"/>
      <c r="G184" s="303"/>
      <c r="H184" s="300"/>
      <c r="I184" s="301"/>
      <c r="J184" s="301"/>
      <c r="K184" s="301"/>
      <c r="L184" s="301"/>
      <c r="M184" s="301"/>
      <c r="N184" s="301"/>
      <c r="O184" s="301"/>
      <c r="P184" s="256">
        <f t="shared" si="13"/>
        <v>0</v>
      </c>
      <c r="Q184" s="61"/>
    </row>
    <row r="185" spans="1:17" ht="15" outlineLevel="1">
      <c r="A185" s="641"/>
      <c r="B185" s="146">
        <v>14</v>
      </c>
      <c r="C185" s="259" t="s">
        <v>23</v>
      </c>
      <c r="D185" s="257" t="s">
        <v>34</v>
      </c>
      <c r="E185" s="257">
        <v>12</v>
      </c>
      <c r="F185" s="303"/>
      <c r="G185" s="303"/>
      <c r="H185" s="300"/>
      <c r="I185" s="301"/>
      <c r="J185" s="301"/>
      <c r="K185" s="301"/>
      <c r="L185" s="301"/>
      <c r="M185" s="301"/>
      <c r="N185" s="301"/>
      <c r="O185" s="301"/>
      <c r="P185" s="256">
        <f t="shared" si="13"/>
        <v>0</v>
      </c>
      <c r="Q185" s="61"/>
    </row>
    <row r="186" spans="1:17" ht="28.5" outlineLevel="1">
      <c r="A186" s="641"/>
      <c r="B186" s="278">
        <v>15</v>
      </c>
      <c r="C186" s="259" t="s">
        <v>30</v>
      </c>
      <c r="D186" s="257" t="s">
        <v>34</v>
      </c>
      <c r="E186" s="257">
        <v>0</v>
      </c>
      <c r="F186" s="303"/>
      <c r="G186" s="303"/>
      <c r="H186" s="300"/>
      <c r="I186" s="301"/>
      <c r="J186" s="301"/>
      <c r="K186" s="301"/>
      <c r="L186" s="301"/>
      <c r="M186" s="301"/>
      <c r="N186" s="301"/>
      <c r="O186" s="301"/>
      <c r="P186" s="256">
        <f t="shared" si="13"/>
        <v>0</v>
      </c>
      <c r="Q186" s="61"/>
    </row>
    <row r="187" spans="1:17" ht="28.5" outlineLevel="1">
      <c r="A187" s="641"/>
      <c r="B187" s="278">
        <v>16</v>
      </c>
      <c r="C187" s="259" t="s">
        <v>31</v>
      </c>
      <c r="D187" s="257" t="s">
        <v>34</v>
      </c>
      <c r="E187" s="257">
        <v>0</v>
      </c>
      <c r="F187" s="303"/>
      <c r="G187" s="303"/>
      <c r="H187" s="300"/>
      <c r="I187" s="301"/>
      <c r="J187" s="301"/>
      <c r="K187" s="301"/>
      <c r="L187" s="301"/>
      <c r="M187" s="301"/>
      <c r="N187" s="301"/>
      <c r="O187" s="301"/>
      <c r="P187" s="256">
        <f t="shared" si="13"/>
        <v>0</v>
      </c>
      <c r="Q187" s="61"/>
    </row>
    <row r="188" spans="1:17" ht="15" outlineLevel="1">
      <c r="A188" s="641"/>
      <c r="B188" s="278">
        <v>17</v>
      </c>
      <c r="C188" s="259" t="s">
        <v>10</v>
      </c>
      <c r="D188" s="257" t="s">
        <v>34</v>
      </c>
      <c r="E188" s="257">
        <v>0</v>
      </c>
      <c r="F188" s="303">
        <v>69</v>
      </c>
      <c r="G188" s="303">
        <v>917</v>
      </c>
      <c r="H188" s="300"/>
      <c r="I188" s="301"/>
      <c r="J188" s="301">
        <v>1</v>
      </c>
      <c r="K188" s="301"/>
      <c r="L188" s="301"/>
      <c r="M188" s="301"/>
      <c r="N188" s="301"/>
      <c r="O188" s="301"/>
      <c r="P188" s="256">
        <f t="shared" si="13"/>
        <v>1</v>
      </c>
      <c r="Q188" s="61"/>
    </row>
    <row r="189" spans="1:17" ht="15" outlineLevel="1">
      <c r="A189" s="641"/>
      <c r="B189" s="278"/>
      <c r="C189" s="260" t="s">
        <v>260</v>
      </c>
      <c r="D189" s="257" t="s">
        <v>257</v>
      </c>
      <c r="E189" s="257"/>
      <c r="F189" s="303"/>
      <c r="G189" s="303"/>
      <c r="H189" s="300"/>
      <c r="I189" s="301"/>
      <c r="J189" s="301"/>
      <c r="K189" s="301"/>
      <c r="L189" s="301"/>
      <c r="M189" s="301"/>
      <c r="N189" s="301"/>
      <c r="O189" s="301"/>
      <c r="P189" s="256"/>
      <c r="Q189" s="61"/>
    </row>
    <row r="190" spans="1:17" ht="15" outlineLevel="1">
      <c r="A190" s="641"/>
      <c r="B190" s="278"/>
      <c r="C190" s="630"/>
      <c r="D190" s="630"/>
      <c r="E190" s="272"/>
      <c r="F190" s="303"/>
      <c r="G190" s="303"/>
      <c r="H190" s="300"/>
      <c r="I190" s="301"/>
      <c r="J190" s="301"/>
      <c r="K190" s="301"/>
      <c r="L190" s="301"/>
      <c r="M190" s="301"/>
      <c r="N190" s="301"/>
      <c r="O190" s="301"/>
      <c r="P190" s="256"/>
      <c r="Q190" s="61"/>
    </row>
    <row r="191" spans="1:17" ht="15" outlineLevel="1">
      <c r="A191" s="641"/>
      <c r="B191" s="278"/>
      <c r="C191" s="630"/>
      <c r="D191" s="630"/>
      <c r="E191" s="272"/>
      <c r="F191" s="303"/>
      <c r="G191" s="303"/>
      <c r="H191" s="300"/>
      <c r="I191" s="301"/>
      <c r="J191" s="301"/>
      <c r="K191" s="301"/>
      <c r="L191" s="301"/>
      <c r="M191" s="301"/>
      <c r="N191" s="301"/>
      <c r="O191" s="301"/>
      <c r="P191" s="256"/>
      <c r="Q191" s="61"/>
    </row>
    <row r="192" spans="1:17" ht="15" outlineLevel="1">
      <c r="A192" s="641"/>
      <c r="B192" s="278"/>
      <c r="C192" s="630"/>
      <c r="D192" s="630"/>
      <c r="E192" s="272"/>
      <c r="F192" s="303"/>
      <c r="G192" s="303"/>
      <c r="H192" s="300"/>
      <c r="I192" s="301"/>
      <c r="J192" s="301"/>
      <c r="K192" s="301"/>
      <c r="L192" s="301"/>
      <c r="M192" s="301"/>
      <c r="N192" s="301"/>
      <c r="O192" s="301"/>
      <c r="P192" s="256"/>
      <c r="Q192" s="61"/>
    </row>
    <row r="193" spans="1:17" s="39" customFormat="1" ht="15" outlineLevel="1">
      <c r="A193" s="641"/>
      <c r="B193" s="408"/>
      <c r="C193" s="643" t="s">
        <v>11</v>
      </c>
      <c r="D193" s="643"/>
      <c r="E193" s="409"/>
      <c r="F193" s="410"/>
      <c r="G193" s="410"/>
      <c r="H193" s="410"/>
      <c r="I193" s="410"/>
      <c r="J193" s="410"/>
      <c r="K193" s="410"/>
      <c r="L193" s="410"/>
      <c r="M193" s="410"/>
      <c r="N193" s="410"/>
      <c r="O193" s="410"/>
      <c r="P193" s="411"/>
      <c r="Q193" s="145"/>
    </row>
    <row r="194" spans="1:17" ht="15" outlineLevel="1">
      <c r="A194" s="641"/>
      <c r="B194" s="146">
        <v>18</v>
      </c>
      <c r="C194" s="259" t="s">
        <v>12</v>
      </c>
      <c r="D194" s="257" t="s">
        <v>34</v>
      </c>
      <c r="E194" s="257">
        <v>12</v>
      </c>
      <c r="F194" s="303"/>
      <c r="G194" s="303"/>
      <c r="H194" s="300"/>
      <c r="I194" s="301"/>
      <c r="J194" s="301"/>
      <c r="K194" s="301"/>
      <c r="L194" s="301"/>
      <c r="M194" s="301"/>
      <c r="N194" s="301"/>
      <c r="O194" s="301"/>
      <c r="P194" s="256">
        <f t="shared" ref="P194:P198" si="14">SUM(H194:O194)</f>
        <v>0</v>
      </c>
      <c r="Q194" s="61"/>
    </row>
    <row r="195" spans="1:17" ht="15" outlineLevel="1">
      <c r="A195" s="641"/>
      <c r="B195" s="146">
        <v>19</v>
      </c>
      <c r="C195" s="259" t="s">
        <v>13</v>
      </c>
      <c r="D195" s="257" t="s">
        <v>34</v>
      </c>
      <c r="E195" s="257">
        <v>12</v>
      </c>
      <c r="F195" s="303"/>
      <c r="G195" s="303"/>
      <c r="H195" s="300"/>
      <c r="I195" s="301"/>
      <c r="J195" s="301"/>
      <c r="K195" s="301"/>
      <c r="L195" s="301"/>
      <c r="M195" s="301"/>
      <c r="N195" s="301"/>
      <c r="O195" s="301"/>
      <c r="P195" s="256">
        <f t="shared" si="14"/>
        <v>0</v>
      </c>
      <c r="Q195" s="61"/>
    </row>
    <row r="196" spans="1:17" ht="15" outlineLevel="1">
      <c r="A196" s="641"/>
      <c r="B196" s="146">
        <v>20</v>
      </c>
      <c r="C196" s="259" t="s">
        <v>14</v>
      </c>
      <c r="D196" s="257" t="s">
        <v>34</v>
      </c>
      <c r="E196" s="257">
        <v>12</v>
      </c>
      <c r="F196" s="303"/>
      <c r="G196" s="303"/>
      <c r="H196" s="300"/>
      <c r="I196" s="301"/>
      <c r="J196" s="301"/>
      <c r="K196" s="301"/>
      <c r="L196" s="301"/>
      <c r="M196" s="301"/>
      <c r="N196" s="301"/>
      <c r="O196" s="301"/>
      <c r="P196" s="256">
        <f t="shared" si="14"/>
        <v>0</v>
      </c>
      <c r="Q196" s="61"/>
    </row>
    <row r="197" spans="1:17" ht="15" outlineLevel="1">
      <c r="A197" s="641"/>
      <c r="B197" s="146">
        <v>21</v>
      </c>
      <c r="C197" s="261" t="s">
        <v>27</v>
      </c>
      <c r="D197" s="257" t="s">
        <v>34</v>
      </c>
      <c r="E197" s="257">
        <v>12</v>
      </c>
      <c r="F197" s="303"/>
      <c r="G197" s="303"/>
      <c r="H197" s="300"/>
      <c r="I197" s="301"/>
      <c r="J197" s="301"/>
      <c r="K197" s="301"/>
      <c r="L197" s="301"/>
      <c r="M197" s="301"/>
      <c r="N197" s="301"/>
      <c r="O197" s="301"/>
      <c r="P197" s="256">
        <f t="shared" si="14"/>
        <v>0</v>
      </c>
      <c r="Q197" s="61"/>
    </row>
    <row r="198" spans="1:17" ht="15" outlineLevel="1">
      <c r="A198" s="641"/>
      <c r="B198" s="146">
        <v>22</v>
      </c>
      <c r="C198" s="259" t="s">
        <v>10</v>
      </c>
      <c r="D198" s="257" t="s">
        <v>34</v>
      </c>
      <c r="E198" s="257">
        <v>0</v>
      </c>
      <c r="F198" s="303"/>
      <c r="G198" s="303"/>
      <c r="H198" s="300"/>
      <c r="I198" s="301"/>
      <c r="J198" s="301"/>
      <c r="K198" s="301"/>
      <c r="L198" s="301"/>
      <c r="M198" s="301"/>
      <c r="N198" s="301"/>
      <c r="O198" s="301"/>
      <c r="P198" s="256">
        <f t="shared" si="14"/>
        <v>0</v>
      </c>
      <c r="Q198" s="61"/>
    </row>
    <row r="199" spans="1:17" ht="15" outlineLevel="1">
      <c r="A199" s="641"/>
      <c r="B199" s="146"/>
      <c r="C199" s="260" t="s">
        <v>260</v>
      </c>
      <c r="D199" s="257" t="s">
        <v>257</v>
      </c>
      <c r="E199" s="257"/>
      <c r="F199" s="303"/>
      <c r="G199" s="303"/>
      <c r="H199" s="300"/>
      <c r="I199" s="301"/>
      <c r="J199" s="301"/>
      <c r="K199" s="301"/>
      <c r="L199" s="301"/>
      <c r="M199" s="301"/>
      <c r="N199" s="301"/>
      <c r="O199" s="301"/>
      <c r="P199" s="256"/>
      <c r="Q199" s="61"/>
    </row>
    <row r="200" spans="1:17" ht="15" outlineLevel="1">
      <c r="A200" s="641"/>
      <c r="B200" s="146"/>
      <c r="C200" s="630"/>
      <c r="D200" s="630"/>
      <c r="E200" s="272"/>
      <c r="F200" s="303"/>
      <c r="G200" s="303"/>
      <c r="H200" s="300"/>
      <c r="I200" s="301"/>
      <c r="J200" s="301"/>
      <c r="K200" s="301"/>
      <c r="L200" s="301"/>
      <c r="M200" s="301"/>
      <c r="N200" s="301"/>
      <c r="O200" s="301"/>
      <c r="P200" s="256"/>
      <c r="Q200" s="61"/>
    </row>
    <row r="201" spans="1:17" ht="15" outlineLevel="1">
      <c r="A201" s="641"/>
      <c r="B201" s="146"/>
      <c r="C201" s="630"/>
      <c r="D201" s="630"/>
      <c r="E201" s="272"/>
      <c r="F201" s="303"/>
      <c r="G201" s="303"/>
      <c r="H201" s="300"/>
      <c r="I201" s="301"/>
      <c r="J201" s="301"/>
      <c r="K201" s="301"/>
      <c r="L201" s="301"/>
      <c r="M201" s="301"/>
      <c r="N201" s="301"/>
      <c r="O201" s="301"/>
      <c r="P201" s="256"/>
      <c r="Q201" s="61"/>
    </row>
    <row r="202" spans="1:17" ht="15" outlineLevel="1">
      <c r="A202" s="641"/>
      <c r="B202" s="146"/>
      <c r="C202" s="630"/>
      <c r="D202" s="630"/>
      <c r="E202" s="272"/>
      <c r="F202" s="303"/>
      <c r="G202" s="303"/>
      <c r="H202" s="300"/>
      <c r="I202" s="301"/>
      <c r="J202" s="301"/>
      <c r="K202" s="301"/>
      <c r="L202" s="301"/>
      <c r="M202" s="301"/>
      <c r="N202" s="301"/>
      <c r="O202" s="301"/>
      <c r="P202" s="256"/>
      <c r="Q202" s="61"/>
    </row>
    <row r="203" spans="1:17" s="39" customFormat="1" ht="15" outlineLevel="1">
      <c r="A203" s="641"/>
      <c r="B203" s="408"/>
      <c r="C203" s="643" t="s">
        <v>15</v>
      </c>
      <c r="D203" s="643"/>
      <c r="E203" s="409"/>
      <c r="F203" s="410"/>
      <c r="G203" s="410"/>
      <c r="H203" s="410"/>
      <c r="I203" s="410"/>
      <c r="J203" s="410"/>
      <c r="K203" s="410"/>
      <c r="L203" s="410"/>
      <c r="M203" s="410"/>
      <c r="N203" s="410"/>
      <c r="O203" s="410"/>
      <c r="P203" s="411"/>
      <c r="Q203" s="145"/>
    </row>
    <row r="204" spans="1:17" ht="15" outlineLevel="1">
      <c r="A204" s="641"/>
      <c r="B204" s="278">
        <v>23</v>
      </c>
      <c r="C204" s="259" t="s">
        <v>15</v>
      </c>
      <c r="D204" s="257" t="s">
        <v>34</v>
      </c>
      <c r="E204" s="257"/>
      <c r="F204" s="303">
        <v>1</v>
      </c>
      <c r="G204" s="303">
        <v>6682</v>
      </c>
      <c r="H204" s="300">
        <v>1</v>
      </c>
      <c r="I204" s="301"/>
      <c r="J204" s="301"/>
      <c r="K204" s="301"/>
      <c r="L204" s="301"/>
      <c r="M204" s="301"/>
      <c r="N204" s="301"/>
      <c r="O204" s="301"/>
      <c r="P204" s="256">
        <f t="shared" ref="P204" si="15">SUM(H204:O204)</f>
        <v>1</v>
      </c>
      <c r="Q204" s="61"/>
    </row>
    <row r="205" spans="1:17" ht="15" outlineLevel="1">
      <c r="A205" s="641"/>
      <c r="B205" s="278"/>
      <c r="C205" s="260" t="s">
        <v>260</v>
      </c>
      <c r="D205" s="257" t="s">
        <v>257</v>
      </c>
      <c r="E205" s="257"/>
      <c r="F205" s="303"/>
      <c r="G205" s="303"/>
      <c r="H205" s="300"/>
      <c r="I205" s="301"/>
      <c r="J205" s="301"/>
      <c r="K205" s="301"/>
      <c r="L205" s="301"/>
      <c r="M205" s="301"/>
      <c r="N205" s="301"/>
      <c r="O205" s="301"/>
      <c r="P205" s="256"/>
      <c r="Q205" s="61"/>
    </row>
    <row r="206" spans="1:17" ht="15" outlineLevel="1">
      <c r="A206" s="641"/>
      <c r="B206" s="278"/>
      <c r="C206" s="630"/>
      <c r="D206" s="630"/>
      <c r="E206" s="272"/>
      <c r="F206" s="303"/>
      <c r="G206" s="303"/>
      <c r="H206" s="300"/>
      <c r="I206" s="301"/>
      <c r="J206" s="301"/>
      <c r="K206" s="301"/>
      <c r="L206" s="301"/>
      <c r="M206" s="301"/>
      <c r="N206" s="301"/>
      <c r="O206" s="301"/>
      <c r="P206" s="256"/>
      <c r="Q206" s="61"/>
    </row>
    <row r="207" spans="1:17" ht="15" outlineLevel="1">
      <c r="A207" s="641"/>
      <c r="B207" s="278"/>
      <c r="C207" s="630"/>
      <c r="D207" s="630"/>
      <c r="E207" s="272"/>
      <c r="F207" s="303"/>
      <c r="G207" s="303"/>
      <c r="H207" s="300"/>
      <c r="I207" s="301"/>
      <c r="J207" s="301"/>
      <c r="K207" s="301"/>
      <c r="L207" s="301"/>
      <c r="M207" s="301"/>
      <c r="N207" s="301"/>
      <c r="O207" s="301"/>
      <c r="P207" s="256"/>
      <c r="Q207" s="61"/>
    </row>
    <row r="208" spans="1:17" s="39" customFormat="1" ht="15" outlineLevel="1">
      <c r="A208" s="641"/>
      <c r="B208" s="408"/>
      <c r="C208" s="643" t="s">
        <v>16</v>
      </c>
      <c r="D208" s="643"/>
      <c r="E208" s="409"/>
      <c r="F208" s="410"/>
      <c r="G208" s="410"/>
      <c r="H208" s="410"/>
      <c r="I208" s="410"/>
      <c r="J208" s="410"/>
      <c r="K208" s="410"/>
      <c r="L208" s="410"/>
      <c r="M208" s="410"/>
      <c r="N208" s="410"/>
      <c r="O208" s="410"/>
      <c r="P208" s="411"/>
      <c r="Q208" s="145"/>
    </row>
    <row r="209" spans="1:17" ht="15" outlineLevel="1">
      <c r="A209" s="641"/>
      <c r="B209" s="278">
        <v>24</v>
      </c>
      <c r="C209" s="259" t="s">
        <v>17</v>
      </c>
      <c r="D209" s="257" t="s">
        <v>34</v>
      </c>
      <c r="E209" s="257"/>
      <c r="F209" s="303"/>
      <c r="G209" s="303"/>
      <c r="H209" s="300"/>
      <c r="I209" s="301"/>
      <c r="J209" s="301">
        <v>1</v>
      </c>
      <c r="K209" s="301"/>
      <c r="L209" s="301"/>
      <c r="M209" s="301"/>
      <c r="N209" s="301"/>
      <c r="O209" s="301"/>
      <c r="P209" s="256">
        <f t="shared" ref="P209:P213" si="16">SUM(H209:O209)</f>
        <v>1</v>
      </c>
      <c r="Q209" s="61"/>
    </row>
    <row r="210" spans="1:17" ht="15" outlineLevel="1">
      <c r="A210" s="641"/>
      <c r="B210" s="278">
        <v>25</v>
      </c>
      <c r="C210" s="259" t="s">
        <v>18</v>
      </c>
      <c r="D210" s="257" t="s">
        <v>34</v>
      </c>
      <c r="E210" s="257"/>
      <c r="F210" s="303"/>
      <c r="G210" s="303"/>
      <c r="H210" s="300"/>
      <c r="I210" s="301"/>
      <c r="J210" s="301">
        <v>1</v>
      </c>
      <c r="K210" s="301"/>
      <c r="L210" s="301"/>
      <c r="M210" s="301"/>
      <c r="N210" s="301"/>
      <c r="O210" s="301"/>
      <c r="P210" s="256">
        <f t="shared" si="16"/>
        <v>1</v>
      </c>
      <c r="Q210" s="61"/>
    </row>
    <row r="211" spans="1:17" ht="15" outlineLevel="1">
      <c r="A211" s="641"/>
      <c r="B211" s="278">
        <v>26</v>
      </c>
      <c r="C211" s="259" t="s">
        <v>19</v>
      </c>
      <c r="D211" s="257" t="s">
        <v>34</v>
      </c>
      <c r="E211" s="257"/>
      <c r="F211" s="303"/>
      <c r="G211" s="303"/>
      <c r="H211" s="300"/>
      <c r="I211" s="301"/>
      <c r="J211" s="301"/>
      <c r="K211" s="301"/>
      <c r="L211" s="301"/>
      <c r="M211" s="301"/>
      <c r="N211" s="301"/>
      <c r="O211" s="301"/>
      <c r="P211" s="256">
        <f t="shared" si="16"/>
        <v>0</v>
      </c>
      <c r="Q211" s="61"/>
    </row>
    <row r="212" spans="1:17" ht="15" outlineLevel="1">
      <c r="A212" s="641"/>
      <c r="B212" s="278">
        <v>27</v>
      </c>
      <c r="C212" s="259" t="s">
        <v>20</v>
      </c>
      <c r="D212" s="257" t="s">
        <v>34</v>
      </c>
      <c r="E212" s="257"/>
      <c r="F212" s="303"/>
      <c r="G212" s="303"/>
      <c r="H212" s="300"/>
      <c r="I212" s="301"/>
      <c r="J212" s="301"/>
      <c r="K212" s="301"/>
      <c r="L212" s="301"/>
      <c r="M212" s="301"/>
      <c r="N212" s="301"/>
      <c r="O212" s="301"/>
      <c r="P212" s="256">
        <f t="shared" si="16"/>
        <v>0</v>
      </c>
      <c r="Q212" s="61"/>
    </row>
    <row r="213" spans="1:17" ht="15" outlineLevel="1">
      <c r="A213" s="641"/>
      <c r="B213" s="278">
        <v>28</v>
      </c>
      <c r="C213" s="259" t="s">
        <v>105</v>
      </c>
      <c r="D213" s="257" t="s">
        <v>34</v>
      </c>
      <c r="E213" s="257"/>
      <c r="F213" s="303"/>
      <c r="G213" s="303"/>
      <c r="H213" s="300"/>
      <c r="I213" s="301"/>
      <c r="J213" s="301"/>
      <c r="K213" s="301"/>
      <c r="L213" s="301"/>
      <c r="M213" s="301"/>
      <c r="N213" s="301"/>
      <c r="O213" s="301"/>
      <c r="P213" s="256">
        <f t="shared" si="16"/>
        <v>0</v>
      </c>
      <c r="Q213" s="61"/>
    </row>
    <row r="214" spans="1:17" ht="15" outlineLevel="1">
      <c r="A214" s="641"/>
      <c r="B214" s="278"/>
      <c r="C214" s="260" t="s">
        <v>260</v>
      </c>
      <c r="D214" s="257" t="s">
        <v>257</v>
      </c>
      <c r="E214" s="257"/>
      <c r="F214" s="303"/>
      <c r="G214" s="303"/>
      <c r="H214" s="300"/>
      <c r="I214" s="301"/>
      <c r="J214" s="301"/>
      <c r="K214" s="301"/>
      <c r="L214" s="301"/>
      <c r="M214" s="301"/>
      <c r="N214" s="301"/>
      <c r="O214" s="301"/>
      <c r="P214" s="256"/>
      <c r="Q214" s="61"/>
    </row>
    <row r="215" spans="1:17" ht="15" outlineLevel="1">
      <c r="A215" s="641"/>
      <c r="B215" s="278"/>
      <c r="C215" s="630"/>
      <c r="D215" s="630"/>
      <c r="E215" s="272"/>
      <c r="F215" s="303"/>
      <c r="G215" s="303"/>
      <c r="H215" s="300"/>
      <c r="I215" s="301"/>
      <c r="J215" s="301"/>
      <c r="K215" s="301"/>
      <c r="L215" s="301"/>
      <c r="M215" s="301"/>
      <c r="N215" s="301"/>
      <c r="O215" s="301"/>
      <c r="P215" s="256"/>
      <c r="Q215" s="61"/>
    </row>
    <row r="216" spans="1:17" ht="15" outlineLevel="1">
      <c r="A216" s="641"/>
      <c r="B216" s="278"/>
      <c r="C216" s="630"/>
      <c r="D216" s="630"/>
      <c r="E216" s="272"/>
      <c r="F216" s="303"/>
      <c r="G216" s="303"/>
      <c r="H216" s="300"/>
      <c r="I216" s="301"/>
      <c r="J216" s="301"/>
      <c r="K216" s="301"/>
      <c r="L216" s="301"/>
      <c r="M216" s="301"/>
      <c r="N216" s="301"/>
      <c r="O216" s="301"/>
      <c r="P216" s="256"/>
      <c r="Q216" s="61"/>
    </row>
    <row r="217" spans="1:17" s="39" customFormat="1" ht="15" outlineLevel="1">
      <c r="A217" s="641"/>
      <c r="B217" s="408"/>
      <c r="C217" s="643" t="s">
        <v>106</v>
      </c>
      <c r="D217" s="643"/>
      <c r="E217" s="409"/>
      <c r="F217" s="410"/>
      <c r="G217" s="410"/>
      <c r="H217" s="410"/>
      <c r="I217" s="410"/>
      <c r="J217" s="410"/>
      <c r="K217" s="410"/>
      <c r="L217" s="410"/>
      <c r="M217" s="410"/>
      <c r="N217" s="410"/>
      <c r="O217" s="410"/>
      <c r="P217" s="411"/>
      <c r="Q217" s="145"/>
    </row>
    <row r="218" spans="1:17" ht="15" outlineLevel="1">
      <c r="A218" s="641"/>
      <c r="B218" s="146">
        <v>29</v>
      </c>
      <c r="C218" s="259" t="s">
        <v>108</v>
      </c>
      <c r="D218" s="257" t="s">
        <v>34</v>
      </c>
      <c r="E218" s="257"/>
      <c r="F218" s="303"/>
      <c r="G218" s="303"/>
      <c r="H218" s="300"/>
      <c r="I218" s="301"/>
      <c r="J218" s="301"/>
      <c r="K218" s="301"/>
      <c r="L218" s="301"/>
      <c r="M218" s="301"/>
      <c r="N218" s="301"/>
      <c r="O218" s="301"/>
      <c r="P218" s="256">
        <f t="shared" ref="P218:P219" si="17">SUM(H218:O218)</f>
        <v>0</v>
      </c>
      <c r="Q218" s="61"/>
    </row>
    <row r="219" spans="1:17" ht="15" outlineLevel="1">
      <c r="A219" s="641"/>
      <c r="B219" s="146">
        <v>30</v>
      </c>
      <c r="C219" s="259" t="s">
        <v>107</v>
      </c>
      <c r="D219" s="257" t="s">
        <v>34</v>
      </c>
      <c r="E219" s="257"/>
      <c r="F219" s="303"/>
      <c r="G219" s="303"/>
      <c r="H219" s="300"/>
      <c r="I219" s="301"/>
      <c r="J219" s="301"/>
      <c r="K219" s="301"/>
      <c r="L219" s="301"/>
      <c r="M219" s="301"/>
      <c r="N219" s="301"/>
      <c r="O219" s="301"/>
      <c r="P219" s="256">
        <f t="shared" si="17"/>
        <v>0</v>
      </c>
      <c r="Q219" s="61"/>
    </row>
    <row r="220" spans="1:17" ht="15" outlineLevel="1">
      <c r="A220" s="641"/>
      <c r="B220" s="146"/>
      <c r="C220" s="260" t="s">
        <v>260</v>
      </c>
      <c r="D220" s="257" t="s">
        <v>257</v>
      </c>
      <c r="E220" s="257"/>
      <c r="F220" s="303"/>
      <c r="G220" s="303"/>
      <c r="H220" s="300"/>
      <c r="I220" s="301"/>
      <c r="J220" s="301"/>
      <c r="K220" s="301"/>
      <c r="L220" s="301"/>
      <c r="M220" s="301"/>
      <c r="N220" s="301"/>
      <c r="O220" s="301"/>
      <c r="P220" s="256"/>
      <c r="Q220" s="61"/>
    </row>
    <row r="221" spans="1:17" ht="15" outlineLevel="1">
      <c r="A221" s="641"/>
      <c r="B221" s="146"/>
      <c r="C221" s="630"/>
      <c r="D221" s="630"/>
      <c r="E221" s="272"/>
      <c r="F221" s="303"/>
      <c r="G221" s="303"/>
      <c r="H221" s="300"/>
      <c r="I221" s="301"/>
      <c r="J221" s="301"/>
      <c r="K221" s="301"/>
      <c r="L221" s="301"/>
      <c r="M221" s="301"/>
      <c r="N221" s="301"/>
      <c r="O221" s="301"/>
      <c r="P221" s="256"/>
      <c r="Q221" s="61"/>
    </row>
    <row r="222" spans="1:17" s="39" customFormat="1" ht="15" outlineLevel="1">
      <c r="A222" s="641"/>
      <c r="B222" s="147"/>
      <c r="C222" s="639"/>
      <c r="D222" s="639"/>
      <c r="E222" s="377"/>
      <c r="F222" s="303"/>
      <c r="G222" s="303"/>
      <c r="H222" s="428"/>
      <c r="I222" s="429"/>
      <c r="J222" s="429"/>
      <c r="K222" s="429"/>
      <c r="L222" s="429"/>
      <c r="M222" s="429"/>
      <c r="N222" s="429"/>
      <c r="O222" s="429"/>
      <c r="P222" s="412"/>
      <c r="Q222" s="145"/>
    </row>
    <row r="223" spans="1:17" ht="15">
      <c r="A223" s="641"/>
      <c r="B223" s="378"/>
      <c r="C223" s="644" t="s">
        <v>224</v>
      </c>
      <c r="D223" s="644"/>
      <c r="E223" s="379"/>
      <c r="F223" s="380"/>
      <c r="G223" s="380"/>
      <c r="H223" s="381">
        <f>SUM(G167*H167,G168*H168,G169*H169,G170*H170,G171*H171,G172*H172,G175*H175,G204*H204)</f>
        <v>120860</v>
      </c>
      <c r="I223" s="381">
        <f>SUM(G181*I181,G182*I182,G183*I183,G184*I184,G185*I185,G194*I194,G195*I195,G196*I196,G197*I197)</f>
        <v>53677.623699999996</v>
      </c>
      <c r="J223" s="382"/>
      <c r="K223" s="379"/>
      <c r="L223" s="379"/>
      <c r="M223" s="379"/>
      <c r="N223" s="381"/>
      <c r="O223" s="379"/>
      <c r="P223" s="383">
        <f>SUM(H223:O223)</f>
        <v>174537.6237</v>
      </c>
      <c r="Q223" s="61"/>
    </row>
    <row r="224" spans="1:17" ht="15">
      <c r="A224" s="641"/>
      <c r="B224" s="279"/>
      <c r="C224" s="630" t="s">
        <v>322</v>
      </c>
      <c r="D224" s="630"/>
      <c r="E224" s="273"/>
      <c r="F224" s="271"/>
      <c r="G224" s="271"/>
      <c r="H224" s="273"/>
      <c r="I224" s="273"/>
      <c r="J224" s="274">
        <f>SUM(E181*F181*J181,E182*F182*J182,E183*F183*J183,E184*F184*J184,E185*F185*J185,E194*F194*J194,E195*F195*J195,E196*F196*J196,E197*F197*J197,F209*J209,F210*J210)</f>
        <v>101.06280000000001</v>
      </c>
      <c r="K224" s="274"/>
      <c r="L224" s="274"/>
      <c r="M224" s="274"/>
      <c r="N224" s="273"/>
      <c r="O224" s="273"/>
      <c r="P224" s="280">
        <f>SUM(H224:O224)</f>
        <v>101.06280000000001</v>
      </c>
      <c r="Q224" s="61"/>
    </row>
    <row r="225" spans="1:17" ht="15">
      <c r="A225" s="641"/>
      <c r="B225" s="279"/>
      <c r="C225" s="630" t="s">
        <v>265</v>
      </c>
      <c r="D225" s="630"/>
      <c r="E225" s="273"/>
      <c r="F225" s="271"/>
      <c r="G225" s="271"/>
      <c r="H225" s="273"/>
      <c r="I225" s="273"/>
      <c r="J225" s="274">
        <f>J224-(E183*F183*J183)</f>
        <v>101.06280000000001</v>
      </c>
      <c r="K225" s="273"/>
      <c r="L225" s="273"/>
      <c r="M225" s="273"/>
      <c r="N225" s="273"/>
      <c r="O225" s="273"/>
      <c r="P225" s="280"/>
      <c r="Q225" s="61"/>
    </row>
    <row r="226" spans="1:17" ht="15">
      <c r="A226" s="641"/>
      <c r="B226" s="281"/>
      <c r="C226" s="645"/>
      <c r="D226" s="645"/>
      <c r="E226" s="266"/>
      <c r="F226" s="264"/>
      <c r="G226" s="264"/>
      <c r="H226" s="266"/>
      <c r="I226" s="266"/>
      <c r="J226" s="266"/>
      <c r="K226" s="266"/>
      <c r="L226" s="266"/>
      <c r="M226" s="266"/>
      <c r="N226" s="266"/>
      <c r="O226" s="266"/>
      <c r="P226" s="282"/>
      <c r="Q226" s="61"/>
    </row>
    <row r="227" spans="1:17" ht="15">
      <c r="A227" s="641"/>
      <c r="B227" s="406"/>
      <c r="C227" s="628" t="s">
        <v>326</v>
      </c>
      <c r="D227" s="628"/>
      <c r="E227" s="257"/>
      <c r="F227" s="268"/>
      <c r="G227" s="257"/>
      <c r="H227" s="269">
        <f>'3.  Distribution Rates'!H33</f>
        <v>1.3966666666666667E-2</v>
      </c>
      <c r="I227" s="269">
        <f>'3.  Distribution Rates'!H34</f>
        <v>1.3266666666666668E-2</v>
      </c>
      <c r="J227" s="269">
        <f>'3.  Distribution Rates'!H35</f>
        <v>4.5528333333333331</v>
      </c>
      <c r="K227" s="269">
        <f>'3.  Distribution Rates'!H36</f>
        <v>0</v>
      </c>
      <c r="L227" s="269">
        <f>'3.  Distribution Rates'!H37</f>
        <v>0</v>
      </c>
      <c r="M227" s="269">
        <f>'3.  Distribution Rates'!H38</f>
        <v>0.85003333333333331</v>
      </c>
      <c r="N227" s="269">
        <f>'3.  Distribution Rates'!H39</f>
        <v>7.6E-3</v>
      </c>
      <c r="O227" s="269"/>
      <c r="P227" s="407"/>
      <c r="Q227" s="61"/>
    </row>
    <row r="228" spans="1:17" ht="15">
      <c r="A228" s="641"/>
      <c r="B228" s="406"/>
      <c r="C228" s="628" t="s">
        <v>238</v>
      </c>
      <c r="D228" s="628"/>
      <c r="E228" s="266"/>
      <c r="F228" s="268"/>
      <c r="G228" s="268"/>
      <c r="H228" s="403">
        <f t="shared" ref="H228:N228" si="18">H74*H227</f>
        <v>2479.2788666666665</v>
      </c>
      <c r="I228" s="403">
        <f t="shared" si="18"/>
        <v>1430.7569333333336</v>
      </c>
      <c r="J228" s="403">
        <f t="shared" si="18"/>
        <v>56.163751999999995</v>
      </c>
      <c r="K228" s="403">
        <f t="shared" si="18"/>
        <v>0</v>
      </c>
      <c r="L228" s="403">
        <f t="shared" si="18"/>
        <v>0</v>
      </c>
      <c r="M228" s="403">
        <f t="shared" si="18"/>
        <v>0</v>
      </c>
      <c r="N228" s="403">
        <f t="shared" si="18"/>
        <v>0</v>
      </c>
      <c r="O228" s="257"/>
      <c r="P228" s="283">
        <f>SUM(H228:O228)</f>
        <v>3966.199552</v>
      </c>
      <c r="Q228" s="61"/>
    </row>
    <row r="229" spans="1:17" ht="15">
      <c r="A229" s="641"/>
      <c r="B229" s="406"/>
      <c r="C229" s="628" t="s">
        <v>239</v>
      </c>
      <c r="D229" s="628"/>
      <c r="E229" s="266"/>
      <c r="F229" s="268"/>
      <c r="G229" s="268"/>
      <c r="H229" s="403">
        <f t="shared" ref="H229:N229" si="19">H152*H227</f>
        <v>1657.6338333333333</v>
      </c>
      <c r="I229" s="403">
        <f t="shared" si="19"/>
        <v>1355.9251458000001</v>
      </c>
      <c r="J229" s="403">
        <f t="shared" si="19"/>
        <v>3859.6189299999996</v>
      </c>
      <c r="K229" s="403">
        <f t="shared" si="19"/>
        <v>0</v>
      </c>
      <c r="L229" s="403">
        <f t="shared" si="19"/>
        <v>0</v>
      </c>
      <c r="M229" s="403">
        <f t="shared" si="19"/>
        <v>0</v>
      </c>
      <c r="N229" s="403">
        <f t="shared" si="19"/>
        <v>0</v>
      </c>
      <c r="O229" s="257"/>
      <c r="P229" s="283">
        <f>SUM(H229:O229)</f>
        <v>6873.1779091333328</v>
      </c>
      <c r="Q229" s="61"/>
    </row>
    <row r="230" spans="1:17" ht="15">
      <c r="A230" s="641"/>
      <c r="B230" s="406"/>
      <c r="C230" s="628" t="s">
        <v>240</v>
      </c>
      <c r="D230" s="628"/>
      <c r="E230" s="266"/>
      <c r="F230" s="268"/>
      <c r="G230" s="268"/>
      <c r="H230" s="403">
        <f>H223*H227</f>
        <v>1688.0113333333334</v>
      </c>
      <c r="I230" s="403">
        <f>I223*I227</f>
        <v>712.12314108666669</v>
      </c>
      <c r="J230" s="403">
        <f>J224*J227</f>
        <v>460.12208459999999</v>
      </c>
      <c r="K230" s="403">
        <f>K224*K227</f>
        <v>0</v>
      </c>
      <c r="L230" s="403">
        <f>L224*L227</f>
        <v>0</v>
      </c>
      <c r="M230" s="403">
        <f>M224*M227</f>
        <v>0</v>
      </c>
      <c r="N230" s="403">
        <f>N223*N227</f>
        <v>0</v>
      </c>
      <c r="O230" s="257"/>
      <c r="P230" s="283">
        <f>SUM(H230:O230)</f>
        <v>2860.2565590200002</v>
      </c>
      <c r="Q230" s="61"/>
    </row>
    <row r="231" spans="1:17" ht="15">
      <c r="A231" s="641"/>
      <c r="B231" s="281"/>
      <c r="C231" s="404" t="s">
        <v>99</v>
      </c>
      <c r="D231" s="266"/>
      <c r="E231" s="266"/>
      <c r="F231" s="264"/>
      <c r="G231" s="264"/>
      <c r="H231" s="270">
        <f>SUM(H228:H230)</f>
        <v>5824.9240333333328</v>
      </c>
      <c r="I231" s="270">
        <f t="shared" ref="I231:N231" si="20">SUM(I228:I230)</f>
        <v>3498.8052202200006</v>
      </c>
      <c r="J231" s="270">
        <f t="shared" si="20"/>
        <v>4375.9047665999997</v>
      </c>
      <c r="K231" s="270">
        <f t="shared" si="20"/>
        <v>0</v>
      </c>
      <c r="L231" s="270">
        <f t="shared" si="20"/>
        <v>0</v>
      </c>
      <c r="M231" s="270">
        <f t="shared" si="20"/>
        <v>0</v>
      </c>
      <c r="N231" s="270">
        <f t="shared" si="20"/>
        <v>0</v>
      </c>
      <c r="O231" s="266"/>
      <c r="P231" s="284">
        <f>SUM(P229:P230)</f>
        <v>9733.434468153333</v>
      </c>
      <c r="Q231" s="61"/>
    </row>
    <row r="232" spans="1:17" ht="15">
      <c r="A232" s="641"/>
      <c r="B232" s="281"/>
      <c r="C232" s="628" t="s">
        <v>102</v>
      </c>
      <c r="D232" s="628"/>
      <c r="E232" s="266"/>
      <c r="F232" s="264"/>
      <c r="G232" s="264"/>
      <c r="H232" s="266">
        <f>H223*'6.  Persistence Rates'!$G$27</f>
        <v>120817.85752549423</v>
      </c>
      <c r="I232" s="266">
        <f>I223*'6.  Persistence Rates'!$G$27</f>
        <v>53658.906937727057</v>
      </c>
      <c r="J232" s="266">
        <f>J224*'6.  Persistence Rates'!$O$27</f>
        <v>101.06280000000001</v>
      </c>
      <c r="K232" s="266">
        <f>K224*'6.  Persistence Rates'!$O$27</f>
        <v>0</v>
      </c>
      <c r="L232" s="266">
        <f>L224*'6.  Persistence Rates'!$O$27</f>
        <v>0</v>
      </c>
      <c r="M232" s="266">
        <f>M224*'6.  Persistence Rates'!$O$27</f>
        <v>0</v>
      </c>
      <c r="N232" s="266">
        <f>N223*'6.  Persistence Rates'!G27</f>
        <v>0</v>
      </c>
      <c r="O232" s="266"/>
      <c r="P232" s="282"/>
      <c r="Q232" s="61"/>
    </row>
    <row r="233" spans="1:17" ht="15">
      <c r="A233" s="251"/>
      <c r="B233" s="281"/>
      <c r="C233" s="628" t="s">
        <v>437</v>
      </c>
      <c r="D233" s="628"/>
      <c r="E233" s="266"/>
      <c r="F233" s="264"/>
      <c r="G233" s="264"/>
      <c r="H233" s="303">
        <f>+H232*'6.  Persistence Rates'!H27</f>
        <v>118992.35617312211</v>
      </c>
      <c r="I233" s="303">
        <f>+I232*'6.  Persistence Rates'!H27</f>
        <v>52848.145936101442</v>
      </c>
      <c r="J233" s="303">
        <f>+J232*'6.  Persistence Rates'!P27</f>
        <v>100.52523191489362</v>
      </c>
      <c r="K233" s="303"/>
      <c r="L233" s="303"/>
      <c r="M233" s="303"/>
      <c r="N233" s="303"/>
      <c r="O233" s="266"/>
      <c r="P233" s="282"/>
      <c r="Q233" s="61"/>
    </row>
    <row r="234" spans="1:17" ht="15">
      <c r="A234" s="251"/>
      <c r="B234" s="281"/>
      <c r="C234" s="628" t="s">
        <v>438</v>
      </c>
      <c r="D234" s="628"/>
      <c r="E234" s="266"/>
      <c r="F234" s="264"/>
      <c r="G234" s="264"/>
      <c r="H234" s="303"/>
      <c r="I234" s="303"/>
      <c r="J234" s="303"/>
      <c r="K234" s="303"/>
      <c r="L234" s="303"/>
      <c r="M234" s="303"/>
      <c r="N234" s="303"/>
      <c r="O234" s="266"/>
      <c r="P234" s="282"/>
      <c r="Q234" s="61"/>
    </row>
    <row r="235" spans="1:17" ht="15">
      <c r="A235" s="251"/>
      <c r="B235" s="281"/>
      <c r="C235" s="628" t="s">
        <v>439</v>
      </c>
      <c r="D235" s="628"/>
      <c r="E235" s="266"/>
      <c r="F235" s="264"/>
      <c r="G235" s="264"/>
      <c r="H235" s="303"/>
      <c r="I235" s="303"/>
      <c r="J235" s="303"/>
      <c r="K235" s="303"/>
      <c r="L235" s="303"/>
      <c r="M235" s="303"/>
      <c r="N235" s="303"/>
      <c r="O235" s="266"/>
      <c r="P235" s="282"/>
      <c r="Q235" s="61"/>
    </row>
    <row r="236" spans="1:17" ht="15">
      <c r="A236" s="251"/>
      <c r="B236" s="281"/>
      <c r="C236" s="628" t="s">
        <v>440</v>
      </c>
      <c r="D236" s="628"/>
      <c r="E236" s="266"/>
      <c r="F236" s="264"/>
      <c r="G236" s="264"/>
      <c r="H236" s="303"/>
      <c r="I236" s="303"/>
      <c r="J236" s="303"/>
      <c r="K236" s="303"/>
      <c r="L236" s="303"/>
      <c r="M236" s="303"/>
      <c r="N236" s="303"/>
      <c r="O236" s="266"/>
      <c r="P236" s="282"/>
      <c r="Q236" s="61"/>
    </row>
    <row r="237" spans="1:17" ht="15">
      <c r="A237" s="251"/>
      <c r="B237" s="281"/>
      <c r="C237" s="628" t="s">
        <v>441</v>
      </c>
      <c r="D237" s="628"/>
      <c r="E237" s="266"/>
      <c r="F237" s="264"/>
      <c r="G237" s="264"/>
      <c r="H237" s="303"/>
      <c r="I237" s="303"/>
      <c r="J237" s="303"/>
      <c r="K237" s="303"/>
      <c r="L237" s="303"/>
      <c r="M237" s="303"/>
      <c r="N237" s="303"/>
      <c r="O237" s="266"/>
      <c r="P237" s="282"/>
      <c r="Q237" s="61"/>
    </row>
    <row r="238" spans="1:17" ht="15">
      <c r="A238" s="251"/>
      <c r="B238" s="285"/>
      <c r="C238" s="629" t="s">
        <v>442</v>
      </c>
      <c r="D238" s="629"/>
      <c r="E238" s="287"/>
      <c r="F238" s="288"/>
      <c r="G238" s="288"/>
      <c r="H238" s="430"/>
      <c r="I238" s="430"/>
      <c r="J238" s="430"/>
      <c r="K238" s="430"/>
      <c r="L238" s="430"/>
      <c r="M238" s="430"/>
      <c r="N238" s="430"/>
      <c r="O238" s="287"/>
      <c r="P238" s="289"/>
      <c r="Q238" s="61"/>
    </row>
    <row r="239" spans="1:17">
      <c r="B239" s="64"/>
      <c r="C239" s="139"/>
      <c r="D239" s="64"/>
      <c r="E239" s="64"/>
      <c r="F239" s="61"/>
      <c r="G239" s="61"/>
      <c r="H239" s="61"/>
      <c r="I239" s="61"/>
      <c r="J239" s="61"/>
      <c r="K239" s="61"/>
      <c r="L239" s="61"/>
      <c r="M239" s="61"/>
      <c r="N239" s="61"/>
      <c r="O239" s="61"/>
      <c r="P239" s="61"/>
      <c r="Q239" s="61"/>
    </row>
    <row r="240" spans="1:17">
      <c r="B240" s="64"/>
      <c r="C240" s="139"/>
      <c r="D240" s="64"/>
      <c r="E240" s="64"/>
      <c r="F240" s="61"/>
      <c r="G240" s="61"/>
      <c r="H240" s="61"/>
      <c r="I240" s="61"/>
      <c r="J240" s="61"/>
      <c r="K240" s="61"/>
      <c r="L240" s="61"/>
      <c r="M240" s="61"/>
      <c r="N240" s="61"/>
      <c r="O240" s="61"/>
      <c r="P240" s="61"/>
      <c r="Q240" s="61"/>
    </row>
    <row r="241" spans="1:17">
      <c r="B241" s="631" t="s">
        <v>360</v>
      </c>
      <c r="C241" s="631"/>
      <c r="D241" s="631"/>
      <c r="E241" s="631"/>
      <c r="F241" s="631"/>
      <c r="G241" s="631"/>
      <c r="H241" s="631"/>
      <c r="I241" s="631"/>
      <c r="J241" s="631"/>
      <c r="K241" s="631"/>
      <c r="L241" s="631"/>
      <c r="M241" s="631"/>
      <c r="N241" s="631"/>
      <c r="O241" s="631"/>
      <c r="P241" s="631"/>
      <c r="Q241" s="61"/>
    </row>
    <row r="242" spans="1:17">
      <c r="B242" s="64"/>
      <c r="C242" s="139"/>
      <c r="D242" s="64"/>
      <c r="E242" s="64"/>
      <c r="F242" s="61"/>
      <c r="G242" s="61"/>
      <c r="H242" s="61"/>
      <c r="I242" s="61"/>
      <c r="J242" s="61"/>
      <c r="K242" s="61"/>
      <c r="L242" s="61"/>
      <c r="M242" s="61"/>
      <c r="N242" s="61"/>
      <c r="O242" s="61"/>
      <c r="P242" s="61"/>
      <c r="Q242" s="61"/>
    </row>
    <row r="243" spans="1:17" ht="44.25" customHeight="1">
      <c r="B243" s="635" t="s">
        <v>59</v>
      </c>
      <c r="C243" s="637" t="s">
        <v>0</v>
      </c>
      <c r="D243" s="637" t="s">
        <v>45</v>
      </c>
      <c r="E243" s="637" t="s">
        <v>208</v>
      </c>
      <c r="F243" s="276" t="s">
        <v>46</v>
      </c>
      <c r="G243" s="276" t="s">
        <v>205</v>
      </c>
      <c r="H243" s="632" t="s">
        <v>60</v>
      </c>
      <c r="I243" s="633"/>
      <c r="J243" s="633"/>
      <c r="K243" s="633"/>
      <c r="L243" s="633"/>
      <c r="M243" s="633"/>
      <c r="N243" s="633"/>
      <c r="O243" s="633"/>
      <c r="P243" s="634"/>
      <c r="Q243" s="61"/>
    </row>
    <row r="244" spans="1:17" ht="48" customHeight="1">
      <c r="B244" s="636"/>
      <c r="C244" s="638"/>
      <c r="D244" s="638"/>
      <c r="E244" s="638"/>
      <c r="F244" s="135" t="s">
        <v>103</v>
      </c>
      <c r="G244" s="135" t="s">
        <v>104</v>
      </c>
      <c r="H244" s="135" t="s">
        <v>38</v>
      </c>
      <c r="I244" s="135" t="s">
        <v>40</v>
      </c>
      <c r="J244" s="135" t="s">
        <v>109</v>
      </c>
      <c r="K244" s="135" t="s">
        <v>110</v>
      </c>
      <c r="L244" s="135" t="s">
        <v>41</v>
      </c>
      <c r="M244" s="135" t="s">
        <v>42</v>
      </c>
      <c r="N244" s="135" t="s">
        <v>43</v>
      </c>
      <c r="O244" s="135" t="s">
        <v>106</v>
      </c>
      <c r="P244" s="405" t="s">
        <v>35</v>
      </c>
      <c r="Q244" s="61"/>
    </row>
    <row r="245" spans="1:17" s="39" customFormat="1" ht="15" customHeight="1" outlineLevel="1">
      <c r="A245" s="641">
        <v>2014</v>
      </c>
      <c r="B245" s="399"/>
      <c r="C245" s="642" t="s">
        <v>1</v>
      </c>
      <c r="D245" s="642"/>
      <c r="E245" s="400"/>
      <c r="F245" s="401"/>
      <c r="G245" s="401"/>
      <c r="H245" s="401"/>
      <c r="I245" s="401"/>
      <c r="J245" s="401"/>
      <c r="K245" s="401"/>
      <c r="L245" s="401"/>
      <c r="M245" s="401"/>
      <c r="N245" s="401"/>
      <c r="O245" s="401"/>
      <c r="P245" s="402"/>
      <c r="Q245" s="145"/>
    </row>
    <row r="246" spans="1:17" ht="15" outlineLevel="1">
      <c r="A246" s="641"/>
      <c r="B246" s="278">
        <v>1</v>
      </c>
      <c r="C246" s="259" t="s">
        <v>2</v>
      </c>
      <c r="D246" s="257" t="s">
        <v>34</v>
      </c>
      <c r="E246" s="257"/>
      <c r="F246" s="303"/>
      <c r="G246" s="303">
        <v>3565</v>
      </c>
      <c r="H246" s="300">
        <v>1</v>
      </c>
      <c r="I246" s="301"/>
      <c r="J246" s="301"/>
      <c r="K246" s="301"/>
      <c r="L246" s="301"/>
      <c r="M246" s="301"/>
      <c r="N246" s="301"/>
      <c r="O246" s="301"/>
      <c r="P246" s="431">
        <f>SUM(H246:O246)</f>
        <v>1</v>
      </c>
      <c r="Q246" s="61"/>
    </row>
    <row r="247" spans="1:17" ht="15" outlineLevel="1">
      <c r="A247" s="641"/>
      <c r="B247" s="278">
        <v>2</v>
      </c>
      <c r="C247" s="259" t="s">
        <v>3</v>
      </c>
      <c r="D247" s="257" t="s">
        <v>34</v>
      </c>
      <c r="E247" s="257"/>
      <c r="F247" s="303"/>
      <c r="G247" s="303">
        <v>5542</v>
      </c>
      <c r="H247" s="300">
        <v>1</v>
      </c>
      <c r="I247" s="301"/>
      <c r="J247" s="301"/>
      <c r="K247" s="301"/>
      <c r="L247" s="301"/>
      <c r="M247" s="301"/>
      <c r="N247" s="301"/>
      <c r="O247" s="301"/>
      <c r="P247" s="431">
        <f t="shared" ref="P247:P254" si="21">SUM(H247:O247)</f>
        <v>1</v>
      </c>
      <c r="Q247" s="61"/>
    </row>
    <row r="248" spans="1:17" ht="15" outlineLevel="1">
      <c r="A248" s="641"/>
      <c r="B248" s="278">
        <v>3</v>
      </c>
      <c r="C248" s="259" t="s">
        <v>4</v>
      </c>
      <c r="D248" s="257" t="s">
        <v>34</v>
      </c>
      <c r="E248" s="257"/>
      <c r="F248" s="303"/>
      <c r="G248" s="303">
        <v>85574</v>
      </c>
      <c r="H248" s="300">
        <v>1</v>
      </c>
      <c r="I248" s="301"/>
      <c r="J248" s="301"/>
      <c r="K248" s="301"/>
      <c r="L248" s="301"/>
      <c r="M248" s="301"/>
      <c r="N248" s="301"/>
      <c r="O248" s="301"/>
      <c r="P248" s="431">
        <f t="shared" si="21"/>
        <v>1</v>
      </c>
      <c r="Q248" s="61"/>
    </row>
    <row r="249" spans="1:17" ht="15" outlineLevel="1">
      <c r="A249" s="641"/>
      <c r="B249" s="278">
        <v>4</v>
      </c>
      <c r="C249" s="259" t="s">
        <v>5</v>
      </c>
      <c r="D249" s="257" t="s">
        <v>34</v>
      </c>
      <c r="E249" s="257"/>
      <c r="F249" s="303"/>
      <c r="G249" s="303">
        <v>71252</v>
      </c>
      <c r="H249" s="300">
        <v>1</v>
      </c>
      <c r="I249" s="301"/>
      <c r="J249" s="301"/>
      <c r="K249" s="301"/>
      <c r="L249" s="301"/>
      <c r="M249" s="301"/>
      <c r="N249" s="301"/>
      <c r="O249" s="301"/>
      <c r="P249" s="431">
        <f t="shared" si="21"/>
        <v>1</v>
      </c>
      <c r="Q249" s="61"/>
    </row>
    <row r="250" spans="1:17" ht="15" outlineLevel="1">
      <c r="A250" s="641"/>
      <c r="B250" s="278">
        <v>5</v>
      </c>
      <c r="C250" s="259" t="s">
        <v>6</v>
      </c>
      <c r="D250" s="257" t="s">
        <v>34</v>
      </c>
      <c r="E250" s="257"/>
      <c r="F250" s="303"/>
      <c r="G250" s="303">
        <v>221132</v>
      </c>
      <c r="H250" s="300">
        <v>1</v>
      </c>
      <c r="I250" s="301"/>
      <c r="J250" s="301"/>
      <c r="K250" s="301"/>
      <c r="L250" s="301"/>
      <c r="M250" s="301"/>
      <c r="N250" s="301"/>
      <c r="O250" s="301"/>
      <c r="P250" s="431">
        <f t="shared" si="21"/>
        <v>1</v>
      </c>
      <c r="Q250" s="61"/>
    </row>
    <row r="251" spans="1:17" ht="15" outlineLevel="1">
      <c r="A251" s="641"/>
      <c r="B251" s="278">
        <v>6</v>
      </c>
      <c r="C251" s="259" t="s">
        <v>7</v>
      </c>
      <c r="D251" s="257" t="s">
        <v>34</v>
      </c>
      <c r="E251" s="257"/>
      <c r="F251" s="303"/>
      <c r="G251" s="303"/>
      <c r="H251" s="300">
        <v>1</v>
      </c>
      <c r="I251" s="301"/>
      <c r="J251" s="301"/>
      <c r="K251" s="301"/>
      <c r="L251" s="301"/>
      <c r="M251" s="301"/>
      <c r="N251" s="301"/>
      <c r="O251" s="301"/>
      <c r="P251" s="431">
        <f t="shared" si="21"/>
        <v>1</v>
      </c>
      <c r="Q251" s="61"/>
    </row>
    <row r="252" spans="1:17" ht="28.5" outlineLevel="1">
      <c r="A252" s="641"/>
      <c r="B252" s="278">
        <v>7</v>
      </c>
      <c r="C252" s="259" t="s">
        <v>33</v>
      </c>
      <c r="D252" s="257" t="s">
        <v>34</v>
      </c>
      <c r="E252" s="257"/>
      <c r="F252" s="303"/>
      <c r="G252" s="303"/>
      <c r="H252" s="300">
        <v>1</v>
      </c>
      <c r="I252" s="301"/>
      <c r="J252" s="301"/>
      <c r="K252" s="301"/>
      <c r="L252" s="301"/>
      <c r="M252" s="301"/>
      <c r="N252" s="301"/>
      <c r="O252" s="301"/>
      <c r="P252" s="431">
        <f t="shared" si="21"/>
        <v>1</v>
      </c>
      <c r="Q252" s="61"/>
    </row>
    <row r="253" spans="1:17" ht="15" outlineLevel="1">
      <c r="A253" s="641"/>
      <c r="B253" s="278">
        <v>8</v>
      </c>
      <c r="C253" s="259" t="s">
        <v>26</v>
      </c>
      <c r="D253" s="257" t="s">
        <v>34</v>
      </c>
      <c r="E253" s="257"/>
      <c r="F253" s="303"/>
      <c r="G253" s="303"/>
      <c r="H253" s="300">
        <v>1</v>
      </c>
      <c r="I253" s="301"/>
      <c r="J253" s="301"/>
      <c r="K253" s="301"/>
      <c r="L253" s="301"/>
      <c r="M253" s="301"/>
      <c r="N253" s="301"/>
      <c r="O253" s="301"/>
      <c r="P253" s="431">
        <f t="shared" si="21"/>
        <v>1</v>
      </c>
      <c r="Q253" s="61"/>
    </row>
    <row r="254" spans="1:17" ht="15" outlineLevel="1">
      <c r="A254" s="641"/>
      <c r="B254" s="278">
        <v>9</v>
      </c>
      <c r="C254" s="259" t="s">
        <v>8</v>
      </c>
      <c r="D254" s="257" t="s">
        <v>34</v>
      </c>
      <c r="E254" s="257"/>
      <c r="F254" s="303"/>
      <c r="G254" s="303"/>
      <c r="H254" s="300">
        <v>1</v>
      </c>
      <c r="I254" s="301"/>
      <c r="J254" s="301"/>
      <c r="K254" s="301"/>
      <c r="L254" s="301"/>
      <c r="M254" s="301"/>
      <c r="N254" s="301"/>
      <c r="O254" s="301"/>
      <c r="P254" s="431">
        <f t="shared" si="21"/>
        <v>1</v>
      </c>
      <c r="Q254" s="61"/>
    </row>
    <row r="255" spans="1:17" ht="15" outlineLevel="1">
      <c r="A255" s="641"/>
      <c r="B255" s="278"/>
      <c r="C255" s="260" t="s">
        <v>261</v>
      </c>
      <c r="D255" s="257" t="s">
        <v>257</v>
      </c>
      <c r="E255" s="257"/>
      <c r="F255" s="303"/>
      <c r="G255" s="303"/>
      <c r="H255" s="300"/>
      <c r="I255" s="301"/>
      <c r="J255" s="301"/>
      <c r="K255" s="301"/>
      <c r="L255" s="301"/>
      <c r="M255" s="301"/>
      <c r="N255" s="301"/>
      <c r="O255" s="301"/>
      <c r="P255" s="431"/>
      <c r="Q255" s="61"/>
    </row>
    <row r="256" spans="1:17" ht="15" outlineLevel="1">
      <c r="A256" s="641"/>
      <c r="B256" s="278"/>
      <c r="C256" s="630"/>
      <c r="D256" s="630"/>
      <c r="E256" s="272"/>
      <c r="F256" s="303"/>
      <c r="G256" s="303"/>
      <c r="H256" s="300"/>
      <c r="I256" s="301"/>
      <c r="J256" s="301"/>
      <c r="K256" s="301"/>
      <c r="L256" s="301"/>
      <c r="M256" s="301"/>
      <c r="N256" s="301"/>
      <c r="O256" s="301"/>
      <c r="P256" s="431"/>
      <c r="Q256" s="61"/>
    </row>
    <row r="257" spans="1:17" ht="15" outlineLevel="1">
      <c r="A257" s="641"/>
      <c r="B257" s="278"/>
      <c r="C257" s="630"/>
      <c r="D257" s="630"/>
      <c r="E257" s="272"/>
      <c r="F257" s="303"/>
      <c r="G257" s="303"/>
      <c r="H257" s="300"/>
      <c r="I257" s="301"/>
      <c r="J257" s="301"/>
      <c r="K257" s="301"/>
      <c r="L257" s="301"/>
      <c r="M257" s="301"/>
      <c r="N257" s="301"/>
      <c r="O257" s="301"/>
      <c r="P257" s="431"/>
      <c r="Q257" s="61"/>
    </row>
    <row r="258" spans="1:17" ht="15" outlineLevel="1">
      <c r="A258" s="641"/>
      <c r="B258" s="278"/>
      <c r="C258" s="630"/>
      <c r="D258" s="630"/>
      <c r="E258" s="272"/>
      <c r="F258" s="303"/>
      <c r="G258" s="303"/>
      <c r="H258" s="300"/>
      <c r="I258" s="301"/>
      <c r="J258" s="301"/>
      <c r="K258" s="301"/>
      <c r="L258" s="301"/>
      <c r="M258" s="301"/>
      <c r="N258" s="301"/>
      <c r="O258" s="301"/>
      <c r="P258" s="431"/>
      <c r="Q258" s="61"/>
    </row>
    <row r="259" spans="1:17" s="39" customFormat="1" ht="15" outlineLevel="1">
      <c r="A259" s="641"/>
      <c r="B259" s="408"/>
      <c r="C259" s="643" t="s">
        <v>9</v>
      </c>
      <c r="D259" s="643"/>
      <c r="E259" s="409"/>
      <c r="F259" s="410"/>
      <c r="G259" s="410"/>
      <c r="H259" s="410"/>
      <c r="I259" s="410"/>
      <c r="J259" s="410"/>
      <c r="K259" s="410"/>
      <c r="L259" s="410"/>
      <c r="M259" s="410"/>
      <c r="N259" s="410"/>
      <c r="O259" s="410"/>
      <c r="P259" s="411"/>
      <c r="Q259" s="145"/>
    </row>
    <row r="260" spans="1:17" ht="15" outlineLevel="1">
      <c r="A260" s="641"/>
      <c r="B260" s="146">
        <v>10</v>
      </c>
      <c r="C260" s="261" t="s">
        <v>27</v>
      </c>
      <c r="D260" s="257" t="s">
        <v>34</v>
      </c>
      <c r="E260" s="257">
        <v>12</v>
      </c>
      <c r="F260" s="303">
        <v>16</v>
      </c>
      <c r="G260" s="303">
        <v>165138</v>
      </c>
      <c r="H260" s="300"/>
      <c r="I260" s="301">
        <v>0.2</v>
      </c>
      <c r="J260" s="301">
        <v>0.8</v>
      </c>
      <c r="K260" s="301"/>
      <c r="L260" s="301"/>
      <c r="M260" s="301"/>
      <c r="N260" s="301"/>
      <c r="O260" s="301"/>
      <c r="P260" s="431">
        <f t="shared" ref="P260:P267" si="22">SUM(H260:O260)</f>
        <v>1</v>
      </c>
      <c r="Q260" s="61"/>
    </row>
    <row r="261" spans="1:17" ht="15" outlineLevel="1">
      <c r="A261" s="641"/>
      <c r="B261" s="146">
        <v>11</v>
      </c>
      <c r="C261" s="259" t="s">
        <v>25</v>
      </c>
      <c r="D261" s="257" t="s">
        <v>34</v>
      </c>
      <c r="E261" s="257">
        <v>12</v>
      </c>
      <c r="F261" s="303">
        <v>40</v>
      </c>
      <c r="G261" s="303">
        <v>162232</v>
      </c>
      <c r="H261" s="300"/>
      <c r="I261" s="301">
        <v>1</v>
      </c>
      <c r="J261" s="301"/>
      <c r="K261" s="301"/>
      <c r="L261" s="301"/>
      <c r="M261" s="301"/>
      <c r="N261" s="301"/>
      <c r="O261" s="301"/>
      <c r="P261" s="431">
        <f t="shared" si="22"/>
        <v>1</v>
      </c>
      <c r="Q261" s="61"/>
    </row>
    <row r="262" spans="1:17" ht="15" outlineLevel="1">
      <c r="A262" s="641"/>
      <c r="B262" s="146">
        <v>12</v>
      </c>
      <c r="C262" s="259" t="s">
        <v>28</v>
      </c>
      <c r="D262" s="257" t="s">
        <v>34</v>
      </c>
      <c r="E262" s="257">
        <v>3</v>
      </c>
      <c r="F262" s="303"/>
      <c r="G262" s="303"/>
      <c r="H262" s="300"/>
      <c r="I262" s="301"/>
      <c r="J262" s="301"/>
      <c r="K262" s="301"/>
      <c r="L262" s="301"/>
      <c r="M262" s="301"/>
      <c r="N262" s="301"/>
      <c r="O262" s="301"/>
      <c r="P262" s="431">
        <f t="shared" si="22"/>
        <v>0</v>
      </c>
      <c r="Q262" s="61"/>
    </row>
    <row r="263" spans="1:17" ht="15" outlineLevel="1">
      <c r="A263" s="641"/>
      <c r="B263" s="146">
        <v>13</v>
      </c>
      <c r="C263" s="259" t="s">
        <v>29</v>
      </c>
      <c r="D263" s="257" t="s">
        <v>34</v>
      </c>
      <c r="E263" s="257">
        <v>12</v>
      </c>
      <c r="F263" s="303"/>
      <c r="G263" s="303"/>
      <c r="H263" s="300"/>
      <c r="I263" s="301"/>
      <c r="J263" s="301"/>
      <c r="K263" s="301"/>
      <c r="L263" s="301"/>
      <c r="M263" s="301"/>
      <c r="N263" s="301"/>
      <c r="O263" s="301"/>
      <c r="P263" s="431">
        <f t="shared" si="22"/>
        <v>0</v>
      </c>
      <c r="Q263" s="61"/>
    </row>
    <row r="264" spans="1:17" ht="15" outlineLevel="1">
      <c r="A264" s="641"/>
      <c r="B264" s="146">
        <v>14</v>
      </c>
      <c r="C264" s="259" t="s">
        <v>23</v>
      </c>
      <c r="D264" s="257" t="s">
        <v>34</v>
      </c>
      <c r="E264" s="257">
        <v>12</v>
      </c>
      <c r="F264" s="303"/>
      <c r="G264" s="303"/>
      <c r="H264" s="300"/>
      <c r="I264" s="301"/>
      <c r="J264" s="301"/>
      <c r="K264" s="301"/>
      <c r="L264" s="301"/>
      <c r="M264" s="301"/>
      <c r="N264" s="301"/>
      <c r="O264" s="301"/>
      <c r="P264" s="431">
        <f t="shared" si="22"/>
        <v>0</v>
      </c>
      <c r="Q264" s="61"/>
    </row>
    <row r="265" spans="1:17" ht="28.5" outlineLevel="1">
      <c r="A265" s="641"/>
      <c r="B265" s="278">
        <v>15</v>
      </c>
      <c r="C265" s="259" t="s">
        <v>30</v>
      </c>
      <c r="D265" s="257" t="s">
        <v>34</v>
      </c>
      <c r="E265" s="257">
        <v>0</v>
      </c>
      <c r="F265" s="303"/>
      <c r="G265" s="303"/>
      <c r="H265" s="300"/>
      <c r="I265" s="301"/>
      <c r="J265" s="301"/>
      <c r="K265" s="301"/>
      <c r="L265" s="301"/>
      <c r="M265" s="301"/>
      <c r="N265" s="301"/>
      <c r="O265" s="301"/>
      <c r="P265" s="431">
        <f t="shared" si="22"/>
        <v>0</v>
      </c>
      <c r="Q265" s="61"/>
    </row>
    <row r="266" spans="1:17" ht="28.5" outlineLevel="1">
      <c r="A266" s="641"/>
      <c r="B266" s="278">
        <v>16</v>
      </c>
      <c r="C266" s="259" t="s">
        <v>31</v>
      </c>
      <c r="D266" s="257" t="s">
        <v>34</v>
      </c>
      <c r="E266" s="257">
        <v>0</v>
      </c>
      <c r="F266" s="303"/>
      <c r="G266" s="303"/>
      <c r="H266" s="300"/>
      <c r="I266" s="301"/>
      <c r="J266" s="301"/>
      <c r="K266" s="301"/>
      <c r="L266" s="301"/>
      <c r="M266" s="301"/>
      <c r="N266" s="301"/>
      <c r="O266" s="301"/>
      <c r="P266" s="431">
        <f t="shared" si="22"/>
        <v>0</v>
      </c>
      <c r="Q266" s="61"/>
    </row>
    <row r="267" spans="1:17" ht="15" outlineLevel="1">
      <c r="A267" s="641"/>
      <c r="B267" s="278">
        <v>17</v>
      </c>
      <c r="C267" s="259" t="s">
        <v>10</v>
      </c>
      <c r="D267" s="257" t="s">
        <v>34</v>
      </c>
      <c r="E267" s="257">
        <v>0</v>
      </c>
      <c r="F267" s="303">
        <v>50</v>
      </c>
      <c r="G267" s="303">
        <v>0</v>
      </c>
      <c r="H267" s="300"/>
      <c r="I267" s="301"/>
      <c r="J267" s="301">
        <v>1</v>
      </c>
      <c r="K267" s="301"/>
      <c r="L267" s="301"/>
      <c r="M267" s="301"/>
      <c r="N267" s="301"/>
      <c r="O267" s="301"/>
      <c r="P267" s="431">
        <f t="shared" si="22"/>
        <v>1</v>
      </c>
      <c r="Q267" s="61"/>
    </row>
    <row r="268" spans="1:17" ht="15" outlineLevel="1">
      <c r="A268" s="641"/>
      <c r="B268" s="278"/>
      <c r="C268" s="260" t="s">
        <v>261</v>
      </c>
      <c r="D268" s="257" t="s">
        <v>257</v>
      </c>
      <c r="E268" s="257"/>
      <c r="F268" s="303"/>
      <c r="G268" s="303"/>
      <c r="H268" s="300"/>
      <c r="I268" s="301"/>
      <c r="J268" s="301"/>
      <c r="K268" s="301"/>
      <c r="L268" s="301"/>
      <c r="M268" s="301"/>
      <c r="N268" s="301"/>
      <c r="O268" s="301"/>
      <c r="P268" s="431"/>
      <c r="Q268" s="61"/>
    </row>
    <row r="269" spans="1:17" ht="15" outlineLevel="1">
      <c r="A269" s="641"/>
      <c r="B269" s="278"/>
      <c r="C269" s="630"/>
      <c r="D269" s="630"/>
      <c r="E269" s="272"/>
      <c r="F269" s="303"/>
      <c r="G269" s="303"/>
      <c r="H269" s="300"/>
      <c r="I269" s="301"/>
      <c r="J269" s="301"/>
      <c r="K269" s="301"/>
      <c r="L269" s="301"/>
      <c r="M269" s="301"/>
      <c r="N269" s="301"/>
      <c r="O269" s="301"/>
      <c r="P269" s="431"/>
      <c r="Q269" s="61"/>
    </row>
    <row r="270" spans="1:17" ht="15" outlineLevel="1">
      <c r="A270" s="641"/>
      <c r="B270" s="278"/>
      <c r="C270" s="630"/>
      <c r="D270" s="630"/>
      <c r="E270" s="272"/>
      <c r="F270" s="303"/>
      <c r="G270" s="303"/>
      <c r="H270" s="300"/>
      <c r="I270" s="301"/>
      <c r="J270" s="301"/>
      <c r="K270" s="301"/>
      <c r="L270" s="301"/>
      <c r="M270" s="301"/>
      <c r="N270" s="301"/>
      <c r="O270" s="301"/>
      <c r="P270" s="431"/>
      <c r="Q270" s="61"/>
    </row>
    <row r="271" spans="1:17" ht="15" outlineLevel="1">
      <c r="A271" s="641"/>
      <c r="B271" s="278"/>
      <c r="C271" s="630"/>
      <c r="D271" s="630"/>
      <c r="E271" s="272"/>
      <c r="F271" s="303"/>
      <c r="G271" s="303"/>
      <c r="H271" s="300"/>
      <c r="I271" s="301"/>
      <c r="J271" s="301"/>
      <c r="K271" s="301"/>
      <c r="L271" s="301"/>
      <c r="M271" s="301"/>
      <c r="N271" s="301"/>
      <c r="O271" s="301"/>
      <c r="P271" s="431"/>
      <c r="Q271" s="61"/>
    </row>
    <row r="272" spans="1:17" s="39" customFormat="1" ht="15" outlineLevel="1">
      <c r="A272" s="641"/>
      <c r="B272" s="408"/>
      <c r="C272" s="643" t="s">
        <v>11</v>
      </c>
      <c r="D272" s="643"/>
      <c r="E272" s="409"/>
      <c r="F272" s="410"/>
      <c r="G272" s="410"/>
      <c r="H272" s="410"/>
      <c r="I272" s="410"/>
      <c r="J272" s="410"/>
      <c r="K272" s="410"/>
      <c r="L272" s="410"/>
      <c r="M272" s="410"/>
      <c r="N272" s="410"/>
      <c r="O272" s="410"/>
      <c r="P272" s="411"/>
      <c r="Q272" s="145"/>
    </row>
    <row r="273" spans="1:17" ht="15" outlineLevel="1">
      <c r="A273" s="641"/>
      <c r="B273" s="146">
        <v>18</v>
      </c>
      <c r="C273" s="259" t="s">
        <v>12</v>
      </c>
      <c r="D273" s="257" t="s">
        <v>34</v>
      </c>
      <c r="E273" s="257">
        <v>12</v>
      </c>
      <c r="F273" s="303"/>
      <c r="G273" s="303"/>
      <c r="H273" s="300"/>
      <c r="I273" s="301"/>
      <c r="J273" s="301"/>
      <c r="K273" s="301"/>
      <c r="L273" s="301"/>
      <c r="M273" s="301"/>
      <c r="N273" s="301"/>
      <c r="O273" s="301"/>
      <c r="P273" s="431">
        <f t="shared" ref="P273:P277" si="23">SUM(H273:O273)</f>
        <v>0</v>
      </c>
      <c r="Q273" s="61"/>
    </row>
    <row r="274" spans="1:17" ht="15" outlineLevel="1">
      <c r="A274" s="641"/>
      <c r="B274" s="146">
        <v>19</v>
      </c>
      <c r="C274" s="259" t="s">
        <v>13</v>
      </c>
      <c r="D274" s="257" t="s">
        <v>34</v>
      </c>
      <c r="E274" s="257">
        <v>12</v>
      </c>
      <c r="F274" s="303"/>
      <c r="G274" s="303"/>
      <c r="H274" s="300"/>
      <c r="I274" s="301"/>
      <c r="J274" s="301"/>
      <c r="K274" s="301"/>
      <c r="L274" s="301"/>
      <c r="M274" s="301"/>
      <c r="N274" s="301"/>
      <c r="O274" s="301"/>
      <c r="P274" s="431">
        <f t="shared" si="23"/>
        <v>0</v>
      </c>
      <c r="Q274" s="61"/>
    </row>
    <row r="275" spans="1:17" ht="15" outlineLevel="1">
      <c r="A275" s="641"/>
      <c r="B275" s="146">
        <v>20</v>
      </c>
      <c r="C275" s="259" t="s">
        <v>14</v>
      </c>
      <c r="D275" s="257" t="s">
        <v>34</v>
      </c>
      <c r="E275" s="257">
        <v>12</v>
      </c>
      <c r="F275" s="303"/>
      <c r="G275" s="303"/>
      <c r="H275" s="300"/>
      <c r="I275" s="301"/>
      <c r="J275" s="301"/>
      <c r="K275" s="301"/>
      <c r="L275" s="301"/>
      <c r="M275" s="301"/>
      <c r="N275" s="301"/>
      <c r="O275" s="301"/>
      <c r="P275" s="431">
        <f t="shared" si="23"/>
        <v>0</v>
      </c>
      <c r="Q275" s="61"/>
    </row>
    <row r="276" spans="1:17" ht="15" outlineLevel="1">
      <c r="A276" s="641"/>
      <c r="B276" s="146">
        <v>21</v>
      </c>
      <c r="C276" s="261" t="s">
        <v>27</v>
      </c>
      <c r="D276" s="257" t="s">
        <v>34</v>
      </c>
      <c r="E276" s="257">
        <v>12</v>
      </c>
      <c r="F276" s="303"/>
      <c r="G276" s="303"/>
      <c r="H276" s="300"/>
      <c r="I276" s="301"/>
      <c r="J276" s="301"/>
      <c r="K276" s="301"/>
      <c r="L276" s="301"/>
      <c r="M276" s="301"/>
      <c r="N276" s="301"/>
      <c r="O276" s="301"/>
      <c r="P276" s="431">
        <f t="shared" si="23"/>
        <v>0</v>
      </c>
      <c r="Q276" s="61"/>
    </row>
    <row r="277" spans="1:17" ht="15" outlineLevel="1">
      <c r="A277" s="641"/>
      <c r="B277" s="146">
        <v>22</v>
      </c>
      <c r="C277" s="259" t="s">
        <v>10</v>
      </c>
      <c r="D277" s="257" t="s">
        <v>34</v>
      </c>
      <c r="E277" s="257">
        <v>0</v>
      </c>
      <c r="F277" s="303"/>
      <c r="G277" s="303"/>
      <c r="H277" s="300"/>
      <c r="I277" s="301"/>
      <c r="J277" s="301"/>
      <c r="K277" s="301"/>
      <c r="L277" s="301"/>
      <c r="M277" s="301"/>
      <c r="N277" s="301"/>
      <c r="O277" s="301"/>
      <c r="P277" s="431">
        <f t="shared" si="23"/>
        <v>0</v>
      </c>
      <c r="Q277" s="61"/>
    </row>
    <row r="278" spans="1:17" ht="15" outlineLevel="1">
      <c r="A278" s="641"/>
      <c r="B278" s="146"/>
      <c r="C278" s="260" t="s">
        <v>261</v>
      </c>
      <c r="D278" s="257" t="s">
        <v>257</v>
      </c>
      <c r="E278" s="257"/>
      <c r="F278" s="303"/>
      <c r="G278" s="303"/>
      <c r="H278" s="300"/>
      <c r="I278" s="301"/>
      <c r="J278" s="301"/>
      <c r="K278" s="301"/>
      <c r="L278" s="301"/>
      <c r="M278" s="301"/>
      <c r="N278" s="301"/>
      <c r="O278" s="301"/>
      <c r="P278" s="431"/>
      <c r="Q278" s="61"/>
    </row>
    <row r="279" spans="1:17" ht="15" outlineLevel="1">
      <c r="A279" s="641"/>
      <c r="B279" s="146"/>
      <c r="C279" s="630"/>
      <c r="D279" s="630"/>
      <c r="E279" s="272"/>
      <c r="F279" s="303"/>
      <c r="G279" s="303"/>
      <c r="H279" s="300"/>
      <c r="I279" s="301"/>
      <c r="J279" s="301"/>
      <c r="K279" s="301"/>
      <c r="L279" s="301"/>
      <c r="M279" s="301"/>
      <c r="N279" s="301"/>
      <c r="O279" s="301"/>
      <c r="P279" s="431"/>
      <c r="Q279" s="61"/>
    </row>
    <row r="280" spans="1:17" ht="15" outlineLevel="1">
      <c r="A280" s="641"/>
      <c r="B280" s="146"/>
      <c r="C280" s="630"/>
      <c r="D280" s="630"/>
      <c r="E280" s="272"/>
      <c r="F280" s="303"/>
      <c r="G280" s="303"/>
      <c r="H280" s="300"/>
      <c r="I280" s="301"/>
      <c r="J280" s="301"/>
      <c r="K280" s="301"/>
      <c r="L280" s="301"/>
      <c r="M280" s="301"/>
      <c r="N280" s="301"/>
      <c r="O280" s="301"/>
      <c r="P280" s="431"/>
      <c r="Q280" s="61"/>
    </row>
    <row r="281" spans="1:17" ht="15" outlineLevel="1">
      <c r="A281" s="641"/>
      <c r="B281" s="146"/>
      <c r="C281" s="630"/>
      <c r="D281" s="630"/>
      <c r="E281" s="272"/>
      <c r="F281" s="303"/>
      <c r="G281" s="303"/>
      <c r="H281" s="300"/>
      <c r="I281" s="301"/>
      <c r="J281" s="301"/>
      <c r="K281" s="301"/>
      <c r="L281" s="301"/>
      <c r="M281" s="301"/>
      <c r="N281" s="301"/>
      <c r="O281" s="301"/>
      <c r="P281" s="431"/>
      <c r="Q281" s="61"/>
    </row>
    <row r="282" spans="1:17" s="39" customFormat="1" ht="15" outlineLevel="1">
      <c r="A282" s="641"/>
      <c r="B282" s="408"/>
      <c r="C282" s="643" t="s">
        <v>15</v>
      </c>
      <c r="D282" s="643"/>
      <c r="E282" s="409"/>
      <c r="F282" s="410"/>
      <c r="G282" s="410"/>
      <c r="H282" s="410"/>
      <c r="I282" s="410"/>
      <c r="J282" s="410"/>
      <c r="K282" s="410"/>
      <c r="L282" s="410"/>
      <c r="M282" s="410"/>
      <c r="N282" s="410"/>
      <c r="O282" s="410"/>
      <c r="P282" s="411"/>
      <c r="Q282" s="145"/>
    </row>
    <row r="283" spans="1:17" ht="15" outlineLevel="1">
      <c r="A283" s="641"/>
      <c r="B283" s="278">
        <v>23</v>
      </c>
      <c r="C283" s="259" t="s">
        <v>15</v>
      </c>
      <c r="D283" s="257" t="s">
        <v>34</v>
      </c>
      <c r="E283" s="257"/>
      <c r="F283" s="303">
        <v>0</v>
      </c>
      <c r="G283" s="303">
        <v>1371</v>
      </c>
      <c r="H283" s="300">
        <v>1</v>
      </c>
      <c r="I283" s="301"/>
      <c r="J283" s="301"/>
      <c r="K283" s="301"/>
      <c r="L283" s="301"/>
      <c r="M283" s="301"/>
      <c r="N283" s="301"/>
      <c r="O283" s="301"/>
      <c r="P283" s="431">
        <f t="shared" ref="P283" si="24">SUM(H283:O283)</f>
        <v>1</v>
      </c>
      <c r="Q283" s="61"/>
    </row>
    <row r="284" spans="1:17" ht="15" outlineLevel="1">
      <c r="A284" s="641"/>
      <c r="B284" s="278"/>
      <c r="C284" s="260" t="s">
        <v>261</v>
      </c>
      <c r="D284" s="257" t="s">
        <v>257</v>
      </c>
      <c r="E284" s="257"/>
      <c r="F284" s="303"/>
      <c r="G284" s="303"/>
      <c r="H284" s="300"/>
      <c r="I284" s="301"/>
      <c r="J284" s="301"/>
      <c r="K284" s="301"/>
      <c r="L284" s="301"/>
      <c r="M284" s="301"/>
      <c r="N284" s="301"/>
      <c r="O284" s="301"/>
      <c r="P284" s="431"/>
      <c r="Q284" s="61"/>
    </row>
    <row r="285" spans="1:17" ht="15" outlineLevel="1">
      <c r="A285" s="641"/>
      <c r="B285" s="278"/>
      <c r="C285" s="630"/>
      <c r="D285" s="630"/>
      <c r="E285" s="272"/>
      <c r="F285" s="303"/>
      <c r="G285" s="303"/>
      <c r="H285" s="300"/>
      <c r="I285" s="301"/>
      <c r="J285" s="301"/>
      <c r="K285" s="301"/>
      <c r="L285" s="301"/>
      <c r="M285" s="301"/>
      <c r="N285" s="301"/>
      <c r="O285" s="301"/>
      <c r="P285" s="431"/>
      <c r="Q285" s="61"/>
    </row>
    <row r="286" spans="1:17" ht="15" outlineLevel="1">
      <c r="A286" s="641"/>
      <c r="B286" s="278"/>
      <c r="C286" s="630"/>
      <c r="D286" s="630"/>
      <c r="E286" s="272"/>
      <c r="F286" s="303"/>
      <c r="G286" s="303"/>
      <c r="H286" s="300"/>
      <c r="I286" s="301"/>
      <c r="J286" s="301"/>
      <c r="K286" s="301"/>
      <c r="L286" s="301"/>
      <c r="M286" s="301"/>
      <c r="N286" s="301"/>
      <c r="O286" s="301"/>
      <c r="P286" s="431"/>
      <c r="Q286" s="61"/>
    </row>
    <row r="287" spans="1:17" s="39" customFormat="1" ht="15" outlineLevel="1">
      <c r="A287" s="641"/>
      <c r="B287" s="408"/>
      <c r="C287" s="643" t="s">
        <v>16</v>
      </c>
      <c r="D287" s="643"/>
      <c r="E287" s="409"/>
      <c r="F287" s="410"/>
      <c r="G287" s="410"/>
      <c r="H287" s="410"/>
      <c r="I287" s="410"/>
      <c r="J287" s="410"/>
      <c r="K287" s="410"/>
      <c r="L287" s="410"/>
      <c r="M287" s="410"/>
      <c r="N287" s="410"/>
      <c r="O287" s="410"/>
      <c r="P287" s="411"/>
      <c r="Q287" s="145"/>
    </row>
    <row r="288" spans="1:17" ht="15" outlineLevel="1">
      <c r="A288" s="641"/>
      <c r="B288" s="278">
        <v>24</v>
      </c>
      <c r="C288" s="259" t="s">
        <v>17</v>
      </c>
      <c r="D288" s="257" t="s">
        <v>34</v>
      </c>
      <c r="E288" s="257"/>
      <c r="F288" s="303"/>
      <c r="G288" s="303"/>
      <c r="H288" s="300"/>
      <c r="I288" s="301"/>
      <c r="J288" s="301">
        <v>1</v>
      </c>
      <c r="K288" s="301"/>
      <c r="L288" s="301"/>
      <c r="M288" s="301"/>
      <c r="N288" s="301"/>
      <c r="O288" s="301"/>
      <c r="P288" s="431">
        <f t="shared" ref="P288:P292" si="25">SUM(H288:O288)</f>
        <v>1</v>
      </c>
      <c r="Q288" s="61"/>
    </row>
    <row r="289" spans="1:17" ht="15" outlineLevel="1">
      <c r="A289" s="641"/>
      <c r="B289" s="278">
        <v>25</v>
      </c>
      <c r="C289" s="259" t="s">
        <v>18</v>
      </c>
      <c r="D289" s="257" t="s">
        <v>34</v>
      </c>
      <c r="E289" s="257"/>
      <c r="F289" s="303"/>
      <c r="G289" s="303"/>
      <c r="H289" s="300"/>
      <c r="I289" s="301"/>
      <c r="J289" s="301">
        <v>1</v>
      </c>
      <c r="K289" s="301"/>
      <c r="L289" s="301"/>
      <c r="M289" s="301"/>
      <c r="N289" s="301"/>
      <c r="O289" s="301"/>
      <c r="P289" s="431">
        <f t="shared" si="25"/>
        <v>1</v>
      </c>
      <c r="Q289" s="61"/>
    </row>
    <row r="290" spans="1:17" ht="15" outlineLevel="1">
      <c r="A290" s="641"/>
      <c r="B290" s="278">
        <v>26</v>
      </c>
      <c r="C290" s="259" t="s">
        <v>19</v>
      </c>
      <c r="D290" s="257" t="s">
        <v>34</v>
      </c>
      <c r="E290" s="257"/>
      <c r="F290" s="303"/>
      <c r="G290" s="303"/>
      <c r="H290" s="300"/>
      <c r="I290" s="301"/>
      <c r="J290" s="301"/>
      <c r="K290" s="301"/>
      <c r="L290" s="301"/>
      <c r="M290" s="301"/>
      <c r="N290" s="301"/>
      <c r="O290" s="301"/>
      <c r="P290" s="431">
        <f t="shared" si="25"/>
        <v>0</v>
      </c>
      <c r="Q290" s="61"/>
    </row>
    <row r="291" spans="1:17" ht="15" outlineLevel="1">
      <c r="A291" s="641"/>
      <c r="B291" s="278">
        <v>27</v>
      </c>
      <c r="C291" s="259" t="s">
        <v>20</v>
      </c>
      <c r="D291" s="257" t="s">
        <v>34</v>
      </c>
      <c r="E291" s="257"/>
      <c r="F291" s="303"/>
      <c r="G291" s="303"/>
      <c r="H291" s="300"/>
      <c r="I291" s="301"/>
      <c r="J291" s="301"/>
      <c r="K291" s="301"/>
      <c r="L291" s="301"/>
      <c r="M291" s="301"/>
      <c r="N291" s="301"/>
      <c r="O291" s="301"/>
      <c r="P291" s="431">
        <f t="shared" si="25"/>
        <v>0</v>
      </c>
      <c r="Q291" s="61"/>
    </row>
    <row r="292" spans="1:17" ht="15" outlineLevel="1">
      <c r="A292" s="641"/>
      <c r="B292" s="278">
        <v>28</v>
      </c>
      <c r="C292" s="259" t="s">
        <v>105</v>
      </c>
      <c r="D292" s="257" t="s">
        <v>34</v>
      </c>
      <c r="E292" s="257"/>
      <c r="F292" s="303"/>
      <c r="G292" s="303"/>
      <c r="H292" s="300"/>
      <c r="I292" s="301"/>
      <c r="J292" s="301"/>
      <c r="K292" s="301"/>
      <c r="L292" s="301"/>
      <c r="M292" s="301"/>
      <c r="N292" s="301"/>
      <c r="O292" s="301"/>
      <c r="P292" s="431">
        <f t="shared" si="25"/>
        <v>0</v>
      </c>
      <c r="Q292" s="61"/>
    </row>
    <row r="293" spans="1:17" ht="15" outlineLevel="1">
      <c r="A293" s="641"/>
      <c r="B293" s="278"/>
      <c r="C293" s="260" t="s">
        <v>261</v>
      </c>
      <c r="D293" s="257" t="s">
        <v>257</v>
      </c>
      <c r="E293" s="257"/>
      <c r="F293" s="303"/>
      <c r="G293" s="303"/>
      <c r="H293" s="300"/>
      <c r="I293" s="301"/>
      <c r="J293" s="301"/>
      <c r="K293" s="301"/>
      <c r="L293" s="301"/>
      <c r="M293" s="301"/>
      <c r="N293" s="301"/>
      <c r="O293" s="301"/>
      <c r="P293" s="431"/>
      <c r="Q293" s="61"/>
    </row>
    <row r="294" spans="1:17" ht="15" outlineLevel="1">
      <c r="A294" s="641"/>
      <c r="B294" s="278"/>
      <c r="C294" s="630"/>
      <c r="D294" s="630"/>
      <c r="E294" s="272"/>
      <c r="F294" s="303"/>
      <c r="G294" s="303"/>
      <c r="H294" s="300"/>
      <c r="I294" s="301"/>
      <c r="J294" s="301"/>
      <c r="K294" s="301"/>
      <c r="L294" s="301"/>
      <c r="M294" s="301"/>
      <c r="N294" s="301"/>
      <c r="O294" s="301"/>
      <c r="P294" s="431"/>
      <c r="Q294" s="61"/>
    </row>
    <row r="295" spans="1:17" ht="15" outlineLevel="1">
      <c r="A295" s="641"/>
      <c r="B295" s="278"/>
      <c r="C295" s="630"/>
      <c r="D295" s="630"/>
      <c r="E295" s="272"/>
      <c r="F295" s="303"/>
      <c r="G295" s="303"/>
      <c r="H295" s="300"/>
      <c r="I295" s="301"/>
      <c r="J295" s="301"/>
      <c r="K295" s="301"/>
      <c r="L295" s="301"/>
      <c r="M295" s="301"/>
      <c r="N295" s="301"/>
      <c r="O295" s="301"/>
      <c r="P295" s="431"/>
      <c r="Q295" s="61"/>
    </row>
    <row r="296" spans="1:17" ht="15" outlineLevel="1">
      <c r="A296" s="641"/>
      <c r="B296" s="278"/>
      <c r="C296" s="630"/>
      <c r="D296" s="630"/>
      <c r="E296" s="272"/>
      <c r="F296" s="303"/>
      <c r="G296" s="303"/>
      <c r="H296" s="300"/>
      <c r="I296" s="301"/>
      <c r="J296" s="301"/>
      <c r="K296" s="301"/>
      <c r="L296" s="301"/>
      <c r="M296" s="301"/>
      <c r="N296" s="301"/>
      <c r="O296" s="301"/>
      <c r="P296" s="431"/>
      <c r="Q296" s="61"/>
    </row>
    <row r="297" spans="1:17" s="39" customFormat="1" ht="15" outlineLevel="1">
      <c r="A297" s="641"/>
      <c r="B297" s="408"/>
      <c r="C297" s="643" t="s">
        <v>106</v>
      </c>
      <c r="D297" s="643"/>
      <c r="E297" s="409"/>
      <c r="F297" s="410"/>
      <c r="G297" s="410"/>
      <c r="H297" s="410"/>
      <c r="I297" s="410"/>
      <c r="J297" s="410"/>
      <c r="K297" s="410"/>
      <c r="L297" s="410"/>
      <c r="M297" s="410"/>
      <c r="N297" s="410"/>
      <c r="O297" s="410"/>
      <c r="P297" s="411"/>
      <c r="Q297" s="145"/>
    </row>
    <row r="298" spans="1:17" ht="15" outlineLevel="1">
      <c r="A298" s="641"/>
      <c r="B298" s="146">
        <v>29</v>
      </c>
      <c r="C298" s="259" t="s">
        <v>108</v>
      </c>
      <c r="D298" s="257" t="s">
        <v>34</v>
      </c>
      <c r="E298" s="257"/>
      <c r="F298" s="303"/>
      <c r="G298" s="303"/>
      <c r="H298" s="300"/>
      <c r="I298" s="301"/>
      <c r="J298" s="301"/>
      <c r="K298" s="301"/>
      <c r="L298" s="301"/>
      <c r="M298" s="301"/>
      <c r="N298" s="301"/>
      <c r="O298" s="301"/>
      <c r="P298" s="431">
        <f t="shared" ref="P298:P299" si="26">SUM(H298:O298)</f>
        <v>0</v>
      </c>
      <c r="Q298" s="61"/>
    </row>
    <row r="299" spans="1:17" ht="15" outlineLevel="1">
      <c r="A299" s="641"/>
      <c r="B299" s="146">
        <v>30</v>
      </c>
      <c r="C299" s="259" t="s">
        <v>107</v>
      </c>
      <c r="D299" s="257" t="s">
        <v>34</v>
      </c>
      <c r="E299" s="257"/>
      <c r="F299" s="303"/>
      <c r="G299" s="303"/>
      <c r="H299" s="300"/>
      <c r="I299" s="301"/>
      <c r="J299" s="301"/>
      <c r="K299" s="301"/>
      <c r="L299" s="301"/>
      <c r="M299" s="301"/>
      <c r="N299" s="301"/>
      <c r="O299" s="301"/>
      <c r="P299" s="431">
        <f t="shared" si="26"/>
        <v>0</v>
      </c>
      <c r="Q299" s="61"/>
    </row>
    <row r="300" spans="1:17" ht="15" outlineLevel="1">
      <c r="A300" s="641"/>
      <c r="B300" s="146"/>
      <c r="C300" s="260" t="s">
        <v>261</v>
      </c>
      <c r="D300" s="257" t="s">
        <v>257</v>
      </c>
      <c r="E300" s="257"/>
      <c r="F300" s="303"/>
      <c r="G300" s="303"/>
      <c r="H300" s="300"/>
      <c r="I300" s="301"/>
      <c r="J300" s="301"/>
      <c r="K300" s="301"/>
      <c r="L300" s="301"/>
      <c r="M300" s="301"/>
      <c r="N300" s="301"/>
      <c r="O300" s="301"/>
      <c r="P300" s="431"/>
      <c r="Q300" s="61"/>
    </row>
    <row r="301" spans="1:17" ht="15" outlineLevel="1">
      <c r="A301" s="641"/>
      <c r="B301" s="146"/>
      <c r="C301" s="630"/>
      <c r="D301" s="630"/>
      <c r="E301" s="272"/>
      <c r="F301" s="303"/>
      <c r="G301" s="303"/>
      <c r="H301" s="300"/>
      <c r="I301" s="301"/>
      <c r="J301" s="301"/>
      <c r="K301" s="301"/>
      <c r="L301" s="301"/>
      <c r="M301" s="301"/>
      <c r="N301" s="301"/>
      <c r="O301" s="301"/>
      <c r="P301" s="431"/>
      <c r="Q301" s="61"/>
    </row>
    <row r="302" spans="1:17" s="39" customFormat="1" ht="15" outlineLevel="1">
      <c r="A302" s="641"/>
      <c r="B302" s="147"/>
      <c r="C302" s="630"/>
      <c r="D302" s="630"/>
      <c r="E302" s="272"/>
      <c r="F302" s="303"/>
      <c r="G302" s="303"/>
      <c r="H302" s="428"/>
      <c r="I302" s="429"/>
      <c r="J302" s="429"/>
      <c r="K302" s="429"/>
      <c r="L302" s="429"/>
      <c r="M302" s="429"/>
      <c r="N302" s="429"/>
      <c r="O302" s="429"/>
      <c r="P302" s="432"/>
      <c r="Q302" s="145"/>
    </row>
    <row r="303" spans="1:17" ht="15">
      <c r="A303" s="641"/>
      <c r="B303" s="378"/>
      <c r="C303" s="644" t="s">
        <v>224</v>
      </c>
      <c r="D303" s="644"/>
      <c r="E303" s="379"/>
      <c r="F303" s="380"/>
      <c r="G303" s="380"/>
      <c r="H303" s="381">
        <f>SUM(G246*H246,G247*H247,G248*H248,G249*H249,G250*H250,G251*H251,G254*H254,G283*H283)</f>
        <v>388436</v>
      </c>
      <c r="I303" s="381">
        <f>SUM(G260*I260,G261*I261,G262*I262,G263*I263,G264*I264)</f>
        <v>195259.6</v>
      </c>
      <c r="J303" s="382"/>
      <c r="K303" s="379"/>
      <c r="L303" s="379"/>
      <c r="M303" s="379"/>
      <c r="N303" s="381"/>
      <c r="O303" s="379"/>
      <c r="P303" s="383">
        <f>SUM(H303:O303)</f>
        <v>583695.6</v>
      </c>
      <c r="Q303" s="61"/>
    </row>
    <row r="304" spans="1:17" ht="15">
      <c r="A304" s="641"/>
      <c r="B304" s="279"/>
      <c r="C304" s="630" t="s">
        <v>322</v>
      </c>
      <c r="D304" s="630"/>
      <c r="E304" s="273"/>
      <c r="F304" s="271"/>
      <c r="G304" s="271"/>
      <c r="H304" s="273"/>
      <c r="I304" s="273"/>
      <c r="J304" s="274">
        <f>SUM(E260*F260*J260,E261*F261*J261,E262*F262*J262,E263*F263*J263,E264*F264*J264,E273*F273*J273,E274*F274*J274,E275*F275*J275,E276*F276*J276,F288*J288,F289*J289)</f>
        <v>153.60000000000002</v>
      </c>
      <c r="K304" s="274"/>
      <c r="L304" s="274"/>
      <c r="M304" s="274"/>
      <c r="N304" s="273"/>
      <c r="O304" s="273"/>
      <c r="P304" s="280">
        <f>SUM(H304:O304)</f>
        <v>153.60000000000002</v>
      </c>
      <c r="Q304" s="61"/>
    </row>
    <row r="305" spans="1:17" ht="15">
      <c r="A305" s="641"/>
      <c r="B305" s="279"/>
      <c r="C305" s="630" t="s">
        <v>265</v>
      </c>
      <c r="D305" s="630"/>
      <c r="E305" s="273"/>
      <c r="F305" s="271"/>
      <c r="G305" s="271"/>
      <c r="H305" s="273"/>
      <c r="I305" s="273"/>
      <c r="J305" s="274">
        <f>J304-(E262*F262*J262)</f>
        <v>153.60000000000002</v>
      </c>
      <c r="K305" s="273"/>
      <c r="L305" s="273"/>
      <c r="M305" s="273"/>
      <c r="N305" s="273"/>
      <c r="O305" s="273"/>
      <c r="P305" s="280"/>
      <c r="Q305" s="61"/>
    </row>
    <row r="306" spans="1:17" ht="15">
      <c r="A306" s="641"/>
      <c r="B306" s="281"/>
      <c r="C306" s="265"/>
      <c r="D306" s="266"/>
      <c r="E306" s="266"/>
      <c r="F306" s="264"/>
      <c r="G306" s="264"/>
      <c r="H306" s="266"/>
      <c r="I306" s="266"/>
      <c r="J306" s="266"/>
      <c r="K306" s="266"/>
      <c r="L306" s="266"/>
      <c r="M306" s="266"/>
      <c r="N306" s="266"/>
      <c r="O306" s="266"/>
      <c r="P306" s="282"/>
      <c r="Q306" s="61"/>
    </row>
    <row r="307" spans="1:17" ht="15">
      <c r="A307" s="641"/>
      <c r="B307" s="406"/>
      <c r="C307" s="628" t="s">
        <v>327</v>
      </c>
      <c r="D307" s="628"/>
      <c r="E307" s="257"/>
      <c r="F307" s="268"/>
      <c r="G307" s="257"/>
      <c r="H307" s="269">
        <f>'3.  Distribution Rates'!I33</f>
        <v>1.4133333333333333E-2</v>
      </c>
      <c r="I307" s="269">
        <f>'3.  Distribution Rates'!I34</f>
        <v>1.3433333333333334E-2</v>
      </c>
      <c r="J307" s="269">
        <f>'3.  Distribution Rates'!I35</f>
        <v>4.611766666666667</v>
      </c>
      <c r="K307" s="269">
        <f>'3.  Distribution Rates'!I36</f>
        <v>0</v>
      </c>
      <c r="L307" s="269">
        <f>'3.  Distribution Rates'!I37</f>
        <v>0</v>
      </c>
      <c r="M307" s="269">
        <f>'3.  Distribution Rates'!I38</f>
        <v>0.86106666666666676</v>
      </c>
      <c r="N307" s="269">
        <f>'3.  Distribution Rates'!I39</f>
        <v>7.6666666666666662E-3</v>
      </c>
      <c r="O307" s="269"/>
      <c r="P307" s="407"/>
      <c r="Q307" s="61"/>
    </row>
    <row r="308" spans="1:17" ht="15">
      <c r="A308" s="641"/>
      <c r="B308" s="406"/>
      <c r="C308" s="628" t="s">
        <v>241</v>
      </c>
      <c r="D308" s="628"/>
      <c r="E308" s="266"/>
      <c r="F308" s="268"/>
      <c r="G308" s="268"/>
      <c r="H308" s="403">
        <f t="shared" ref="H308:N308" si="27">H75*H307</f>
        <v>2253.6555097700125</v>
      </c>
      <c r="I308" s="403">
        <f t="shared" si="27"/>
        <v>1301.3620934572937</v>
      </c>
      <c r="J308" s="403">
        <f t="shared" si="27"/>
        <v>46.63493747482994</v>
      </c>
      <c r="K308" s="403">
        <f t="shared" si="27"/>
        <v>0</v>
      </c>
      <c r="L308" s="403">
        <f t="shared" si="27"/>
        <v>0</v>
      </c>
      <c r="M308" s="403">
        <f t="shared" si="27"/>
        <v>0</v>
      </c>
      <c r="N308" s="403">
        <f t="shared" si="27"/>
        <v>0</v>
      </c>
      <c r="O308" s="257"/>
      <c r="P308" s="283">
        <f>SUM(H308:O308)</f>
        <v>3601.6525407021363</v>
      </c>
      <c r="Q308" s="61"/>
    </row>
    <row r="309" spans="1:17" ht="15">
      <c r="A309" s="641"/>
      <c r="B309" s="406"/>
      <c r="C309" s="628" t="s">
        <v>242</v>
      </c>
      <c r="D309" s="628"/>
      <c r="E309" s="266"/>
      <c r="F309" s="268"/>
      <c r="G309" s="268"/>
      <c r="H309" s="403">
        <f>H153*H307</f>
        <v>1677.4146666666666</v>
      </c>
      <c r="I309" s="403">
        <f t="shared" ref="I309:N309" si="28">I153*I307</f>
        <v>1372.9593813000001</v>
      </c>
      <c r="J309" s="403">
        <f t="shared" si="28"/>
        <v>3909.5790740000002</v>
      </c>
      <c r="K309" s="403">
        <f t="shared" si="28"/>
        <v>0</v>
      </c>
      <c r="L309" s="403">
        <f t="shared" si="28"/>
        <v>0</v>
      </c>
      <c r="M309" s="403">
        <f t="shared" si="28"/>
        <v>0</v>
      </c>
      <c r="N309" s="403">
        <f t="shared" si="28"/>
        <v>0</v>
      </c>
      <c r="O309" s="257"/>
      <c r="P309" s="283">
        <f>SUM(H309:O309)</f>
        <v>6959.9531219666669</v>
      </c>
      <c r="Q309" s="61"/>
    </row>
    <row r="310" spans="1:17" ht="15">
      <c r="A310" s="641"/>
      <c r="B310" s="406"/>
      <c r="C310" s="628" t="s">
        <v>243</v>
      </c>
      <c r="D310" s="628"/>
      <c r="E310" s="266"/>
      <c r="F310" s="268"/>
      <c r="G310" s="268"/>
      <c r="H310" s="403">
        <f t="shared" ref="H310:N310" si="29">H232*H307</f>
        <v>1707.5590530269851</v>
      </c>
      <c r="I310" s="403">
        <f t="shared" si="29"/>
        <v>720.81798319680013</v>
      </c>
      <c r="J310" s="403">
        <f t="shared" si="29"/>
        <v>466.07805228000007</v>
      </c>
      <c r="K310" s="403">
        <f t="shared" si="29"/>
        <v>0</v>
      </c>
      <c r="L310" s="403">
        <f t="shared" si="29"/>
        <v>0</v>
      </c>
      <c r="M310" s="403">
        <f t="shared" si="29"/>
        <v>0</v>
      </c>
      <c r="N310" s="403">
        <f t="shared" si="29"/>
        <v>0</v>
      </c>
      <c r="O310" s="257"/>
      <c r="P310" s="283">
        <f t="shared" ref="P310" si="30">SUM(H310:O310)</f>
        <v>2894.4550885037852</v>
      </c>
      <c r="Q310" s="61"/>
    </row>
    <row r="311" spans="1:17" ht="15">
      <c r="A311" s="641"/>
      <c r="B311" s="406"/>
      <c r="C311" s="628" t="s">
        <v>244</v>
      </c>
      <c r="D311" s="628"/>
      <c r="E311" s="266"/>
      <c r="F311" s="268"/>
      <c r="G311" s="268"/>
      <c r="H311" s="403">
        <f>H303*H307</f>
        <v>5489.8954666666668</v>
      </c>
      <c r="I311" s="403">
        <f>I303*I307</f>
        <v>2622.9872933333336</v>
      </c>
      <c r="J311" s="403">
        <f>J304*J307</f>
        <v>708.36736000000019</v>
      </c>
      <c r="K311" s="403">
        <f>K304*K307</f>
        <v>0</v>
      </c>
      <c r="L311" s="403">
        <f>L304*L307</f>
        <v>0</v>
      </c>
      <c r="M311" s="403">
        <f>M304*M307</f>
        <v>0</v>
      </c>
      <c r="N311" s="403">
        <f>N303*N307</f>
        <v>0</v>
      </c>
      <c r="O311" s="257"/>
      <c r="P311" s="283">
        <f>SUM(H311:O311)</f>
        <v>8821.2501200000006</v>
      </c>
      <c r="Q311" s="61"/>
    </row>
    <row r="312" spans="1:17" ht="15">
      <c r="A312" s="641"/>
      <c r="B312" s="281"/>
      <c r="C312" s="404" t="s">
        <v>209</v>
      </c>
      <c r="D312" s="266"/>
      <c r="E312" s="266"/>
      <c r="F312" s="264"/>
      <c r="G312" s="264"/>
      <c r="H312" s="270">
        <f>SUM(H308:H311)</f>
        <v>11128.524696130331</v>
      </c>
      <c r="I312" s="270">
        <f t="shared" ref="I312:N312" si="31">SUM(I308:I311)</f>
        <v>6018.1267512874274</v>
      </c>
      <c r="J312" s="270">
        <f>SUM(J308:J311)</f>
        <v>5130.6594237548306</v>
      </c>
      <c r="K312" s="270">
        <f>SUM(K308:K311)</f>
        <v>0</v>
      </c>
      <c r="L312" s="270">
        <f t="shared" si="31"/>
        <v>0</v>
      </c>
      <c r="M312" s="270">
        <f t="shared" si="31"/>
        <v>0</v>
      </c>
      <c r="N312" s="270">
        <f t="shared" si="31"/>
        <v>0</v>
      </c>
      <c r="O312" s="266"/>
      <c r="P312" s="284">
        <f>SUM(P308:P311)</f>
        <v>22277.310871172591</v>
      </c>
      <c r="Q312" s="61"/>
    </row>
    <row r="313" spans="1:17">
      <c r="B313" s="433"/>
      <c r="C313" s="628" t="s">
        <v>443</v>
      </c>
      <c r="D313" s="628"/>
      <c r="E313" s="49"/>
      <c r="F313" s="41"/>
      <c r="G313" s="41"/>
      <c r="H313" s="303">
        <f>+H303*'6.  Persistence Rates'!H28</f>
        <v>371380.94802756357</v>
      </c>
      <c r="I313" s="303">
        <f>195259.6*'6.  Persistence Rates'!H28</f>
        <v>186686.3405026384</v>
      </c>
      <c r="J313" s="303">
        <f>+J305*'6.  Persistence Rates'!P28</f>
        <v>150.66496815286624</v>
      </c>
      <c r="K313" s="539">
        <f t="shared" ref="K313:M313" si="32">+K305</f>
        <v>0</v>
      </c>
      <c r="L313" s="539">
        <f t="shared" si="32"/>
        <v>0</v>
      </c>
      <c r="M313" s="539">
        <f t="shared" si="32"/>
        <v>0</v>
      </c>
      <c r="N313" s="539">
        <f>+N303</f>
        <v>0</v>
      </c>
      <c r="O313" s="41"/>
      <c r="P313" s="538"/>
    </row>
    <row r="314" spans="1:17">
      <c r="B314" s="433"/>
      <c r="C314" s="628" t="s">
        <v>444</v>
      </c>
      <c r="D314" s="628"/>
      <c r="E314" s="49"/>
      <c r="F314" s="41"/>
      <c r="G314" s="41"/>
      <c r="H314" s="303"/>
      <c r="I314" s="303"/>
      <c r="J314" s="303"/>
      <c r="K314" s="303"/>
      <c r="L314" s="303"/>
      <c r="M314" s="303"/>
      <c r="N314" s="303"/>
      <c r="O314" s="41"/>
      <c r="P314" s="434"/>
    </row>
    <row r="315" spans="1:17">
      <c r="B315" s="433"/>
      <c r="C315" s="628" t="s">
        <v>445</v>
      </c>
      <c r="D315" s="628"/>
      <c r="E315" s="49"/>
      <c r="F315" s="41"/>
      <c r="G315" s="41"/>
      <c r="H315" s="303"/>
      <c r="I315" s="303"/>
      <c r="J315" s="303"/>
      <c r="K315" s="303"/>
      <c r="L315" s="303"/>
      <c r="M315" s="303"/>
      <c r="N315" s="303"/>
      <c r="O315" s="41"/>
      <c r="P315" s="434"/>
    </row>
    <row r="316" spans="1:17">
      <c r="B316" s="433"/>
      <c r="C316" s="628" t="s">
        <v>446</v>
      </c>
      <c r="D316" s="628"/>
      <c r="E316" s="49"/>
      <c r="F316" s="41"/>
      <c r="G316" s="41"/>
      <c r="H316" s="303"/>
      <c r="I316" s="303"/>
      <c r="J316" s="303"/>
      <c r="K316" s="303"/>
      <c r="L316" s="303"/>
      <c r="M316" s="303"/>
      <c r="N316" s="303"/>
      <c r="O316" s="41"/>
      <c r="P316" s="434"/>
    </row>
    <row r="317" spans="1:17">
      <c r="B317" s="433"/>
      <c r="C317" s="628" t="s">
        <v>447</v>
      </c>
      <c r="D317" s="628"/>
      <c r="E317" s="49"/>
      <c r="F317" s="41"/>
      <c r="G317" s="41"/>
      <c r="H317" s="303"/>
      <c r="I317" s="303"/>
      <c r="J317" s="303"/>
      <c r="K317" s="303"/>
      <c r="L317" s="303"/>
      <c r="M317" s="303"/>
      <c r="N317" s="303"/>
      <c r="O317" s="41"/>
      <c r="P317" s="434"/>
    </row>
    <row r="318" spans="1:17">
      <c r="B318" s="435"/>
      <c r="C318" s="629" t="s">
        <v>448</v>
      </c>
      <c r="D318" s="629"/>
      <c r="E318" s="436"/>
      <c r="F318" s="107"/>
      <c r="G318" s="107"/>
      <c r="H318" s="430"/>
      <c r="I318" s="430"/>
      <c r="J318" s="430"/>
      <c r="K318" s="430"/>
      <c r="L318" s="430"/>
      <c r="M318" s="430"/>
      <c r="N318" s="430"/>
      <c r="O318" s="107"/>
      <c r="P318" s="437"/>
    </row>
  </sheetData>
  <mergeCells count="158">
    <mergeCell ref="B19:B20"/>
    <mergeCell ref="D13:E13"/>
    <mergeCell ref="D14:E14"/>
    <mergeCell ref="B3:P3"/>
    <mergeCell ref="C12:C14"/>
    <mergeCell ref="D243:D244"/>
    <mergeCell ref="E164:E165"/>
    <mergeCell ref="E243:E244"/>
    <mergeCell ref="C223:D223"/>
    <mergeCell ref="C224:D224"/>
    <mergeCell ref="C226:D226"/>
    <mergeCell ref="C227:D227"/>
    <mergeCell ref="C69:D69"/>
    <mergeCell ref="C44:D44"/>
    <mergeCell ref="D19:D20"/>
    <mergeCell ref="C53:D53"/>
    <mergeCell ref="C58:D58"/>
    <mergeCell ref="H19:P19"/>
    <mergeCell ref="B17:P17"/>
    <mergeCell ref="C68:D68"/>
    <mergeCell ref="C70:D70"/>
    <mergeCell ref="C31:D31"/>
    <mergeCell ref="C32:D32"/>
    <mergeCell ref="C144:D144"/>
    <mergeCell ref="E19:E20"/>
    <mergeCell ref="C148:D148"/>
    <mergeCell ref="C150:D150"/>
    <mergeCell ref="C123:D123"/>
    <mergeCell ref="C128:D128"/>
    <mergeCell ref="C88:D88"/>
    <mergeCell ref="C138:D138"/>
    <mergeCell ref="C42:D42"/>
    <mergeCell ref="C43:D43"/>
    <mergeCell ref="C51:D51"/>
    <mergeCell ref="C52:D52"/>
    <mergeCell ref="C56:D56"/>
    <mergeCell ref="C57:D57"/>
    <mergeCell ref="E86:E87"/>
    <mergeCell ref="D86:D87"/>
    <mergeCell ref="C74:D74"/>
    <mergeCell ref="C19:C20"/>
    <mergeCell ref="C21:D21"/>
    <mergeCell ref="C33:D33"/>
    <mergeCell ref="C71:D71"/>
    <mergeCell ref="C72:D72"/>
    <mergeCell ref="C67:D67"/>
    <mergeCell ref="C111:D111"/>
    <mergeCell ref="C112:D112"/>
    <mergeCell ref="A89:A153"/>
    <mergeCell ref="A21:A75"/>
    <mergeCell ref="C310:D310"/>
    <mergeCell ref="C309:D309"/>
    <mergeCell ref="C308:D308"/>
    <mergeCell ref="C272:D272"/>
    <mergeCell ref="C282:D282"/>
    <mergeCell ref="C287:D287"/>
    <mergeCell ref="C297:D297"/>
    <mergeCell ref="C303:D303"/>
    <mergeCell ref="C245:D245"/>
    <mergeCell ref="C259:D259"/>
    <mergeCell ref="C230:D230"/>
    <mergeCell ref="C229:D229"/>
    <mergeCell ref="C228:D228"/>
    <mergeCell ref="C232:D232"/>
    <mergeCell ref="B84:P84"/>
    <mergeCell ref="C145:D145"/>
    <mergeCell ref="C146:D146"/>
    <mergeCell ref="C147:D147"/>
    <mergeCell ref="B86:B87"/>
    <mergeCell ref="C86:C87"/>
    <mergeCell ref="H86:P86"/>
    <mergeCell ref="C75:D75"/>
    <mergeCell ref="A166:A232"/>
    <mergeCell ref="A245:A312"/>
    <mergeCell ref="C149:D149"/>
    <mergeCell ref="C152:D152"/>
    <mergeCell ref="C153:D153"/>
    <mergeCell ref="B162:P162"/>
    <mergeCell ref="B164:B165"/>
    <mergeCell ref="C164:C165"/>
    <mergeCell ref="C166:D166"/>
    <mergeCell ref="D164:D165"/>
    <mergeCell ref="H164:P164"/>
    <mergeCell ref="C180:D180"/>
    <mergeCell ref="C193:D193"/>
    <mergeCell ref="C203:D203"/>
    <mergeCell ref="C208:D208"/>
    <mergeCell ref="C217:D217"/>
    <mergeCell ref="C200:D200"/>
    <mergeCell ref="C201:D201"/>
    <mergeCell ref="C202:D202"/>
    <mergeCell ref="C206:D206"/>
    <mergeCell ref="C207:D207"/>
    <mergeCell ref="C178:D178"/>
    <mergeCell ref="C179:D179"/>
    <mergeCell ref="C190:D190"/>
    <mergeCell ref="C120:D120"/>
    <mergeCell ref="C64:D64"/>
    <mergeCell ref="C65:D65"/>
    <mergeCell ref="C66:D66"/>
    <mergeCell ref="C99:D99"/>
    <mergeCell ref="C100:D100"/>
    <mergeCell ref="C101:D101"/>
    <mergeCell ref="C113:D113"/>
    <mergeCell ref="C73:D73"/>
    <mergeCell ref="C136:D136"/>
    <mergeCell ref="C137:D137"/>
    <mergeCell ref="C142:D142"/>
    <mergeCell ref="C143:D143"/>
    <mergeCell ref="C177:D177"/>
    <mergeCell ref="C121:D121"/>
    <mergeCell ref="C122:D122"/>
    <mergeCell ref="C126:D126"/>
    <mergeCell ref="C127:D127"/>
    <mergeCell ref="C135:D135"/>
    <mergeCell ref="C191:D191"/>
    <mergeCell ref="C192:D192"/>
    <mergeCell ref="C233:D233"/>
    <mergeCell ref="C234:D234"/>
    <mergeCell ref="C235:D235"/>
    <mergeCell ref="C236:D236"/>
    <mergeCell ref="C237:D237"/>
    <mergeCell ref="C215:D215"/>
    <mergeCell ref="C216:D216"/>
    <mergeCell ref="C221:D221"/>
    <mergeCell ref="C222:D222"/>
    <mergeCell ref="C225:D225"/>
    <mergeCell ref="C238:D238"/>
    <mergeCell ref="C313:D313"/>
    <mergeCell ref="C314:D314"/>
    <mergeCell ref="C315:D315"/>
    <mergeCell ref="C316:D316"/>
    <mergeCell ref="C295:D295"/>
    <mergeCell ref="C296:D296"/>
    <mergeCell ref="C301:D301"/>
    <mergeCell ref="C302:D302"/>
    <mergeCell ref="C304:D304"/>
    <mergeCell ref="C307:D307"/>
    <mergeCell ref="C311:D311"/>
    <mergeCell ref="B241:P241"/>
    <mergeCell ref="H243:P243"/>
    <mergeCell ref="B243:B244"/>
    <mergeCell ref="C243:C244"/>
    <mergeCell ref="C317:D317"/>
    <mergeCell ref="C318:D318"/>
    <mergeCell ref="C305:D305"/>
    <mergeCell ref="C256:D256"/>
    <mergeCell ref="C257:D257"/>
    <mergeCell ref="C258:D258"/>
    <mergeCell ref="C269:D269"/>
    <mergeCell ref="C270:D270"/>
    <mergeCell ref="C271:D271"/>
    <mergeCell ref="C279:D279"/>
    <mergeCell ref="C280:D280"/>
    <mergeCell ref="C281:D281"/>
    <mergeCell ref="C285:D285"/>
    <mergeCell ref="C286:D286"/>
    <mergeCell ref="C294:D294"/>
  </mergeCells>
  <pageMargins left="0.23622047244094499" right="0.23622047244094499" top="0.47" bottom="0.47244094488188998" header="0.15748031496063" footer="0.15748031496063"/>
  <pageSetup scale="65" orientation="landscape" cellComments="asDisplayed" r:id="rId1"/>
  <headerFooter>
    <oddHeader>&amp;L&amp;G</oddHeader>
    <oddFooter>&amp;L&amp;10Wellington North Power Inc.&amp;C&amp;10_x000D_OPA Annual CDM Report 2012 - Final Verified Results&amp;R&amp;P</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zoomScale="90" zoomScaleNormal="90" workbookViewId="0">
      <pane ySplit="2" topLeftCell="A102" activePane="bottomLeft" state="frozen"/>
      <selection pane="bottomLeft" activeCell="H132" sqref="H132"/>
    </sheetView>
  </sheetViews>
  <sheetFormatPr defaultRowHeight="15" outlineLevelRow="1"/>
  <cols>
    <col min="1" max="1" width="6.5703125" style="22" customWidth="1"/>
    <col min="2" max="2" width="5.140625" style="22" customWidth="1"/>
    <col min="3" max="3" width="44.28515625" style="33" customWidth="1"/>
    <col min="4" max="4" width="12.28515625" style="38" customWidth="1"/>
    <col min="5" max="5" width="13.28515625" style="38" customWidth="1"/>
    <col min="6" max="7" width="19.42578125" style="22" customWidth="1"/>
    <col min="8" max="14" width="12.7109375" style="22" customWidth="1"/>
    <col min="15" max="15" width="8.140625" style="22" customWidth="1"/>
    <col min="16" max="16" width="11.28515625" style="22" customWidth="1"/>
    <col min="17" max="17" width="13.140625" style="22" customWidth="1"/>
    <col min="18" max="16384" width="9.140625" style="22"/>
  </cols>
  <sheetData>
    <row r="1" spans="1:18" ht="167.25" customHeight="1">
      <c r="A1" s="655"/>
      <c r="B1" s="655"/>
      <c r="C1" s="655"/>
      <c r="D1" s="655"/>
      <c r="E1" s="655"/>
      <c r="F1" s="655"/>
      <c r="G1" s="655"/>
      <c r="H1" s="655"/>
      <c r="I1" s="655"/>
      <c r="J1" s="655"/>
      <c r="K1" s="655"/>
      <c r="L1" s="655"/>
      <c r="M1" s="655"/>
      <c r="N1" s="655"/>
      <c r="O1" s="655"/>
    </row>
    <row r="2" spans="1:18" ht="20.25">
      <c r="B2" s="668" t="s">
        <v>268</v>
      </c>
      <c r="C2" s="668"/>
      <c r="D2" s="668"/>
      <c r="E2" s="668"/>
      <c r="F2" s="668"/>
      <c r="G2" s="668"/>
      <c r="H2" s="668"/>
      <c r="I2" s="668"/>
      <c r="J2" s="668"/>
      <c r="K2" s="668"/>
      <c r="L2" s="668"/>
      <c r="M2" s="668"/>
      <c r="N2" s="668"/>
      <c r="O2" s="668"/>
      <c r="P2" s="668"/>
    </row>
    <row r="3" spans="1:18" ht="13.5" customHeight="1" outlineLevel="1">
      <c r="B3" s="32"/>
      <c r="C3" s="174"/>
      <c r="D3" s="43"/>
      <c r="E3" s="32"/>
      <c r="F3" s="32"/>
      <c r="G3" s="32"/>
      <c r="H3" s="32"/>
      <c r="I3" s="32"/>
      <c r="J3" s="32"/>
      <c r="K3" s="32"/>
      <c r="L3" s="32"/>
      <c r="M3" s="32"/>
      <c r="N3" s="32"/>
      <c r="O3" s="32"/>
      <c r="P3" s="32"/>
    </row>
    <row r="4" spans="1:18" ht="24.75" customHeight="1" outlineLevel="1">
      <c r="A4" s="60"/>
      <c r="B4" s="58"/>
      <c r="C4" s="394" t="s">
        <v>404</v>
      </c>
      <c r="D4" s="416"/>
      <c r="E4" s="648" t="s">
        <v>505</v>
      </c>
      <c r="F4" s="648"/>
      <c r="G4" s="648"/>
      <c r="H4" s="648"/>
      <c r="I4" s="648"/>
      <c r="J4" s="648"/>
      <c r="K4" s="648"/>
      <c r="L4" s="648"/>
      <c r="M4" s="648"/>
      <c r="N4" s="648"/>
      <c r="O4" s="648"/>
      <c r="P4" s="648"/>
    </row>
    <row r="5" spans="1:18" ht="36" customHeight="1" outlineLevel="1">
      <c r="A5" s="60"/>
      <c r="B5" s="500"/>
      <c r="C5" s="394"/>
      <c r="D5" s="416"/>
      <c r="E5" s="648" t="s">
        <v>506</v>
      </c>
      <c r="F5" s="648"/>
      <c r="G5" s="648"/>
      <c r="H5" s="648"/>
      <c r="I5" s="648"/>
      <c r="J5" s="648"/>
      <c r="K5" s="648"/>
      <c r="L5" s="648"/>
      <c r="M5" s="648"/>
      <c r="N5" s="648"/>
      <c r="O5" s="648"/>
      <c r="P5" s="648"/>
    </row>
    <row r="6" spans="1:18" ht="18.75" outlineLevel="1">
      <c r="B6" s="58"/>
      <c r="C6" s="417"/>
      <c r="D6" s="416"/>
      <c r="E6" s="649" t="s">
        <v>361</v>
      </c>
      <c r="F6" s="649"/>
      <c r="G6" s="649"/>
      <c r="H6" s="649"/>
      <c r="I6" s="649"/>
      <c r="J6" s="649"/>
      <c r="K6" s="649"/>
      <c r="L6" s="649"/>
      <c r="M6" s="649"/>
      <c r="N6" s="649"/>
      <c r="O6" s="649"/>
      <c r="P6" s="649"/>
    </row>
    <row r="7" spans="1:18" ht="18.75" outlineLevel="1">
      <c r="B7" s="244"/>
      <c r="C7" s="417"/>
      <c r="D7" s="416"/>
      <c r="E7" s="649" t="s">
        <v>362</v>
      </c>
      <c r="F7" s="649"/>
      <c r="G7" s="649"/>
      <c r="H7" s="649"/>
      <c r="I7" s="649"/>
      <c r="J7" s="649"/>
      <c r="K7" s="649"/>
      <c r="L7" s="649"/>
      <c r="M7" s="649"/>
      <c r="N7" s="649"/>
      <c r="O7" s="649"/>
      <c r="P7" s="649"/>
    </row>
    <row r="8" spans="1:18" ht="18.75" outlineLevel="1">
      <c r="B8" s="58"/>
      <c r="C8" s="417"/>
      <c r="D8" s="416"/>
      <c r="E8" s="649" t="s">
        <v>494</v>
      </c>
      <c r="F8" s="649"/>
      <c r="G8" s="649"/>
      <c r="H8" s="649"/>
      <c r="I8" s="649"/>
      <c r="J8" s="649"/>
      <c r="K8" s="649"/>
      <c r="L8" s="649"/>
      <c r="M8" s="649"/>
      <c r="N8" s="649"/>
      <c r="O8" s="649"/>
      <c r="P8" s="649"/>
      <c r="R8" s="77"/>
    </row>
    <row r="9" spans="1:18" ht="14.25" customHeight="1" outlineLevel="1">
      <c r="B9" s="244"/>
      <c r="C9" s="417"/>
      <c r="D9" s="416"/>
      <c r="E9" s="44"/>
      <c r="F9" s="416"/>
      <c r="G9" s="416"/>
      <c r="H9" s="416"/>
      <c r="I9" s="416"/>
      <c r="J9" s="416"/>
      <c r="K9" s="416"/>
      <c r="L9" s="416"/>
      <c r="M9" s="416"/>
      <c r="N9" s="416"/>
      <c r="O9" s="416"/>
      <c r="P9" s="416"/>
      <c r="R9" s="77"/>
    </row>
    <row r="10" spans="1:18" ht="9" customHeight="1" outlineLevel="1">
      <c r="B10" s="58"/>
      <c r="C10" s="174"/>
      <c r="D10" s="58"/>
      <c r="E10" s="167"/>
      <c r="F10" s="58"/>
      <c r="G10" s="58"/>
      <c r="H10" s="58"/>
      <c r="I10" s="58"/>
      <c r="J10" s="58"/>
      <c r="K10" s="58"/>
      <c r="L10" s="58"/>
      <c r="M10" s="58"/>
      <c r="N10" s="58"/>
      <c r="O10" s="58"/>
      <c r="P10" s="58"/>
      <c r="R10" s="77"/>
    </row>
    <row r="11" spans="1:18" ht="15.75" customHeight="1" outlineLevel="1">
      <c r="B11" s="58"/>
      <c r="C11" s="79" t="s">
        <v>341</v>
      </c>
      <c r="D11" s="58"/>
      <c r="E11" s="669" t="s">
        <v>368</v>
      </c>
      <c r="F11" s="669"/>
      <c r="G11" s="58"/>
      <c r="H11" s="58"/>
      <c r="I11" s="58"/>
      <c r="J11" s="58"/>
      <c r="K11" s="58"/>
      <c r="L11" s="58"/>
      <c r="M11" s="58"/>
      <c r="N11" s="58"/>
      <c r="O11" s="58"/>
      <c r="P11" s="58"/>
      <c r="R11" s="77"/>
    </row>
    <row r="12" spans="1:18" ht="14.25" customHeight="1" outlineLevel="1">
      <c r="B12" s="58"/>
      <c r="C12" s="58"/>
      <c r="D12" s="58"/>
      <c r="E12" s="598" t="s">
        <v>342</v>
      </c>
      <c r="F12" s="598"/>
      <c r="G12" s="58"/>
      <c r="H12" s="58"/>
      <c r="I12" s="58"/>
      <c r="J12" s="58"/>
      <c r="K12" s="58"/>
      <c r="L12" s="58"/>
      <c r="M12" s="58"/>
      <c r="N12" s="58"/>
      <c r="O12" s="58"/>
      <c r="P12" s="58"/>
    </row>
    <row r="13" spans="1:18" ht="12" customHeight="1" outlineLevel="1">
      <c r="B13" s="58"/>
      <c r="C13" s="58"/>
      <c r="D13" s="58"/>
      <c r="E13" s="134"/>
      <c r="G13" s="58"/>
      <c r="H13" s="58"/>
      <c r="I13" s="58"/>
      <c r="J13" s="58"/>
      <c r="K13" s="58"/>
      <c r="L13" s="58"/>
      <c r="M13" s="58"/>
      <c r="N13" s="58"/>
      <c r="O13" s="58"/>
      <c r="P13" s="58"/>
    </row>
    <row r="14" spans="1:18" ht="13.5" customHeight="1">
      <c r="A14" s="30"/>
      <c r="B14" s="190" t="s">
        <v>482</v>
      </c>
      <c r="C14" s="46"/>
      <c r="D14" s="48"/>
      <c r="E14" s="48"/>
    </row>
    <row r="15" spans="1:18" ht="45">
      <c r="B15" s="664" t="s">
        <v>59</v>
      </c>
      <c r="C15" s="656" t="s">
        <v>0</v>
      </c>
      <c r="D15" s="656" t="s">
        <v>45</v>
      </c>
      <c r="E15" s="656" t="s">
        <v>208</v>
      </c>
      <c r="F15" s="455" t="s">
        <v>205</v>
      </c>
      <c r="G15" s="455" t="s">
        <v>46</v>
      </c>
      <c r="H15" s="666" t="s">
        <v>60</v>
      </c>
      <c r="I15" s="666"/>
      <c r="J15" s="666"/>
      <c r="K15" s="666"/>
      <c r="L15" s="666"/>
      <c r="M15" s="666"/>
      <c r="N15" s="666"/>
      <c r="O15" s="666"/>
      <c r="P15" s="667"/>
    </row>
    <row r="16" spans="1:18" ht="60">
      <c r="B16" s="665"/>
      <c r="C16" s="657"/>
      <c r="D16" s="657"/>
      <c r="E16" s="657"/>
      <c r="F16" s="175" t="s">
        <v>216</v>
      </c>
      <c r="G16" s="175" t="s">
        <v>217</v>
      </c>
      <c r="H16" s="136" t="s">
        <v>38</v>
      </c>
      <c r="I16" s="136" t="s">
        <v>40</v>
      </c>
      <c r="J16" s="136" t="s">
        <v>109</v>
      </c>
      <c r="K16" s="136" t="s">
        <v>110</v>
      </c>
      <c r="L16" s="136" t="s">
        <v>41</v>
      </c>
      <c r="M16" s="136" t="s">
        <v>42</v>
      </c>
      <c r="N16" s="136" t="s">
        <v>43</v>
      </c>
      <c r="O16" s="136" t="s">
        <v>106</v>
      </c>
      <c r="P16" s="456" t="s">
        <v>35</v>
      </c>
    </row>
    <row r="17" spans="1:16" ht="29.25" customHeight="1">
      <c r="B17" s="661" t="s">
        <v>144</v>
      </c>
      <c r="C17" s="662"/>
      <c r="D17" s="662"/>
      <c r="E17" s="662"/>
      <c r="F17" s="662"/>
      <c r="G17" s="662"/>
      <c r="H17" s="662"/>
      <c r="I17" s="662"/>
      <c r="J17" s="662"/>
      <c r="K17" s="662"/>
      <c r="L17" s="662"/>
      <c r="M17" s="662"/>
      <c r="N17" s="662"/>
      <c r="O17" s="662"/>
      <c r="P17" s="663"/>
    </row>
    <row r="18" spans="1:16" ht="26.25" customHeight="1">
      <c r="A18" s="31"/>
      <c r="B18" s="650" t="s">
        <v>145</v>
      </c>
      <c r="C18" s="651"/>
      <c r="D18" s="651"/>
      <c r="E18" s="651"/>
      <c r="F18" s="651"/>
      <c r="G18" s="651"/>
      <c r="H18" s="651"/>
      <c r="I18" s="651"/>
      <c r="J18" s="651"/>
      <c r="K18" s="651"/>
      <c r="L18" s="651"/>
      <c r="M18" s="651"/>
      <c r="N18" s="651"/>
      <c r="O18" s="651"/>
      <c r="P18" s="652"/>
    </row>
    <row r="19" spans="1:16" ht="15" customHeight="1">
      <c r="A19" s="31"/>
      <c r="B19" s="457">
        <v>1</v>
      </c>
      <c r="C19" s="442" t="s">
        <v>146</v>
      </c>
      <c r="D19" s="257" t="s">
        <v>34</v>
      </c>
      <c r="E19" s="443"/>
      <c r="F19" s="303">
        <v>89351</v>
      </c>
      <c r="G19" s="303">
        <v>6</v>
      </c>
      <c r="H19" s="454">
        <v>1</v>
      </c>
      <c r="I19" s="444"/>
      <c r="J19" s="444"/>
      <c r="K19" s="444"/>
      <c r="L19" s="444"/>
      <c r="M19" s="444"/>
      <c r="N19" s="444"/>
      <c r="O19" s="444"/>
      <c r="P19" s="458">
        <f>SUM(H19:O19)</f>
        <v>1</v>
      </c>
    </row>
    <row r="20" spans="1:16">
      <c r="A20" s="8"/>
      <c r="B20" s="457">
        <v>2</v>
      </c>
      <c r="C20" s="442" t="s">
        <v>147</v>
      </c>
      <c r="D20" s="257" t="s">
        <v>34</v>
      </c>
      <c r="E20" s="445"/>
      <c r="F20" s="303">
        <v>163080</v>
      </c>
      <c r="G20" s="303">
        <v>11</v>
      </c>
      <c r="H20" s="454">
        <v>1</v>
      </c>
      <c r="I20" s="444"/>
      <c r="J20" s="444"/>
      <c r="K20" s="444"/>
      <c r="L20" s="444"/>
      <c r="M20" s="444"/>
      <c r="N20" s="444"/>
      <c r="O20" s="444"/>
      <c r="P20" s="458">
        <f t="shared" ref="P20:P81" si="0">SUM(H20:O20)</f>
        <v>1</v>
      </c>
    </row>
    <row r="21" spans="1:16">
      <c r="A21" s="31"/>
      <c r="B21" s="457">
        <v>3</v>
      </c>
      <c r="C21" s="442" t="s">
        <v>148</v>
      </c>
      <c r="D21" s="257" t="s">
        <v>34</v>
      </c>
      <c r="E21" s="445"/>
      <c r="F21" s="303">
        <v>0</v>
      </c>
      <c r="G21" s="303">
        <v>0</v>
      </c>
      <c r="H21" s="454">
        <v>1</v>
      </c>
      <c r="I21" s="444"/>
      <c r="J21" s="444"/>
      <c r="K21" s="444"/>
      <c r="L21" s="444"/>
      <c r="M21" s="444"/>
      <c r="N21" s="444"/>
      <c r="O21" s="444"/>
      <c r="P21" s="458">
        <f t="shared" si="0"/>
        <v>1</v>
      </c>
    </row>
    <row r="22" spans="1:16">
      <c r="A22" s="31"/>
      <c r="B22" s="457">
        <v>4</v>
      </c>
      <c r="C22" s="442" t="s">
        <v>149</v>
      </c>
      <c r="D22" s="257" t="s">
        <v>34</v>
      </c>
      <c r="E22" s="445"/>
      <c r="F22" s="303">
        <v>0</v>
      </c>
      <c r="G22" s="303">
        <v>0</v>
      </c>
      <c r="H22" s="454">
        <v>1</v>
      </c>
      <c r="I22" s="444"/>
      <c r="J22" s="444"/>
      <c r="K22" s="444"/>
      <c r="L22" s="444"/>
      <c r="M22" s="444"/>
      <c r="N22" s="444"/>
      <c r="O22" s="444"/>
      <c r="P22" s="458">
        <f t="shared" si="0"/>
        <v>1</v>
      </c>
    </row>
    <row r="23" spans="1:16">
      <c r="A23" s="31"/>
      <c r="B23" s="457">
        <v>5</v>
      </c>
      <c r="C23" s="442" t="s">
        <v>150</v>
      </c>
      <c r="D23" s="257" t="s">
        <v>34</v>
      </c>
      <c r="E23" s="445"/>
      <c r="F23" s="303">
        <v>115211</v>
      </c>
      <c r="G23" s="303">
        <v>59</v>
      </c>
      <c r="H23" s="454">
        <v>1</v>
      </c>
      <c r="I23" s="444"/>
      <c r="J23" s="444"/>
      <c r="K23" s="444"/>
      <c r="L23" s="444"/>
      <c r="M23" s="444"/>
      <c r="N23" s="444"/>
      <c r="O23" s="444"/>
      <c r="P23" s="458">
        <f t="shared" si="0"/>
        <v>1</v>
      </c>
    </row>
    <row r="24" spans="1:16" ht="28.5">
      <c r="A24" s="31"/>
      <c r="B24" s="457">
        <v>6</v>
      </c>
      <c r="C24" s="442" t="s">
        <v>151</v>
      </c>
      <c r="D24" s="257" t="s">
        <v>34</v>
      </c>
      <c r="E24" s="445"/>
      <c r="F24" s="303"/>
      <c r="G24" s="303"/>
      <c r="H24" s="454">
        <v>1</v>
      </c>
      <c r="I24" s="444"/>
      <c r="J24" s="444"/>
      <c r="K24" s="444"/>
      <c r="L24" s="444"/>
      <c r="M24" s="444"/>
      <c r="N24" s="444"/>
      <c r="O24" s="444"/>
      <c r="P24" s="458">
        <f t="shared" si="0"/>
        <v>1</v>
      </c>
    </row>
    <row r="25" spans="1:16">
      <c r="A25" s="31"/>
      <c r="B25" s="459" t="s">
        <v>262</v>
      </c>
      <c r="C25" s="442"/>
      <c r="D25" s="257" t="s">
        <v>257</v>
      </c>
      <c r="E25" s="445"/>
      <c r="F25" s="303"/>
      <c r="G25" s="303"/>
      <c r="H25" s="454"/>
      <c r="I25" s="444"/>
      <c r="J25" s="444"/>
      <c r="K25" s="444"/>
      <c r="L25" s="444"/>
      <c r="M25" s="444"/>
      <c r="N25" s="444"/>
      <c r="O25" s="444"/>
      <c r="P25" s="458"/>
    </row>
    <row r="26" spans="1:16">
      <c r="A26" s="31"/>
      <c r="B26" s="457"/>
      <c r="C26" s="630"/>
      <c r="D26" s="630"/>
      <c r="E26" s="272"/>
      <c r="F26" s="303"/>
      <c r="G26" s="303"/>
      <c r="H26" s="454"/>
      <c r="I26" s="444"/>
      <c r="J26" s="444"/>
      <c r="K26" s="444"/>
      <c r="L26" s="444"/>
      <c r="M26" s="444"/>
      <c r="N26" s="444"/>
      <c r="O26" s="444"/>
      <c r="P26" s="458"/>
    </row>
    <row r="27" spans="1:16">
      <c r="A27" s="31"/>
      <c r="B27" s="457"/>
      <c r="C27" s="630"/>
      <c r="D27" s="630"/>
      <c r="E27" s="272"/>
      <c r="F27" s="303"/>
      <c r="G27" s="303"/>
      <c r="H27" s="454"/>
      <c r="I27" s="444"/>
      <c r="J27" s="444"/>
      <c r="K27" s="444"/>
      <c r="L27" s="444"/>
      <c r="M27" s="444"/>
      <c r="N27" s="444"/>
      <c r="O27" s="444"/>
      <c r="P27" s="458"/>
    </row>
    <row r="28" spans="1:16">
      <c r="A28" s="31"/>
      <c r="B28" s="457"/>
      <c r="C28" s="630"/>
      <c r="D28" s="630"/>
      <c r="E28" s="272"/>
      <c r="F28" s="303"/>
      <c r="G28" s="303"/>
      <c r="H28" s="454"/>
      <c r="I28" s="444"/>
      <c r="J28" s="444"/>
      <c r="K28" s="444"/>
      <c r="L28" s="444"/>
      <c r="M28" s="444"/>
      <c r="N28" s="444"/>
      <c r="O28" s="444"/>
      <c r="P28" s="458"/>
    </row>
    <row r="29" spans="1:16" ht="25.5" customHeight="1">
      <c r="A29" s="31"/>
      <c r="B29" s="650" t="s">
        <v>152</v>
      </c>
      <c r="C29" s="651"/>
      <c r="D29" s="651"/>
      <c r="E29" s="651"/>
      <c r="F29" s="651"/>
      <c r="G29" s="651"/>
      <c r="H29" s="651"/>
      <c r="I29" s="651"/>
      <c r="J29" s="651"/>
      <c r="K29" s="651"/>
      <c r="L29" s="651"/>
      <c r="M29" s="651"/>
      <c r="N29" s="651"/>
      <c r="O29" s="651"/>
      <c r="P29" s="652"/>
    </row>
    <row r="30" spans="1:16">
      <c r="A30" s="31"/>
      <c r="B30" s="457">
        <v>7</v>
      </c>
      <c r="C30" s="442" t="s">
        <v>153</v>
      </c>
      <c r="D30" s="257" t="s">
        <v>34</v>
      </c>
      <c r="E30" s="445">
        <v>12</v>
      </c>
      <c r="F30" s="303"/>
      <c r="G30" s="303">
        <v>50</v>
      </c>
      <c r="H30" s="444"/>
      <c r="I30" s="454">
        <v>0</v>
      </c>
      <c r="J30" s="454">
        <v>1</v>
      </c>
      <c r="K30" s="454">
        <v>0</v>
      </c>
      <c r="L30" s="444"/>
      <c r="M30" s="444"/>
      <c r="N30" s="444"/>
      <c r="O30" s="444"/>
      <c r="P30" s="458">
        <f t="shared" si="0"/>
        <v>1</v>
      </c>
    </row>
    <row r="31" spans="1:16" ht="28.5">
      <c r="A31" s="31"/>
      <c r="B31" s="457">
        <v>8</v>
      </c>
      <c r="C31" s="442" t="s">
        <v>154</v>
      </c>
      <c r="D31" s="257" t="s">
        <v>34</v>
      </c>
      <c r="E31" s="445">
        <v>12</v>
      </c>
      <c r="F31" s="303">
        <v>1972483</v>
      </c>
      <c r="G31" s="303">
        <v>104</v>
      </c>
      <c r="H31" s="444"/>
      <c r="I31" s="454">
        <v>5.5E-2</v>
      </c>
      <c r="J31" s="454">
        <f>0.39+0.555</f>
        <v>0.94500000000000006</v>
      </c>
      <c r="K31" s="444"/>
      <c r="L31" s="454"/>
      <c r="M31" s="454">
        <f>55.5%-55.5%</f>
        <v>0</v>
      </c>
      <c r="N31" s="444"/>
      <c r="O31" s="444"/>
      <c r="P31" s="458">
        <f t="shared" si="0"/>
        <v>1</v>
      </c>
    </row>
    <row r="32" spans="1:16" ht="28.5">
      <c r="A32" s="31"/>
      <c r="B32" s="457">
        <v>9</v>
      </c>
      <c r="C32" s="442" t="s">
        <v>155</v>
      </c>
      <c r="D32" s="257" t="s">
        <v>34</v>
      </c>
      <c r="E32" s="445">
        <v>12</v>
      </c>
      <c r="F32" s="303">
        <v>40386</v>
      </c>
      <c r="G32" s="303">
        <v>14</v>
      </c>
      <c r="H32" s="444"/>
      <c r="I32" s="454">
        <v>1</v>
      </c>
      <c r="J32" s="454">
        <v>0</v>
      </c>
      <c r="K32" s="444"/>
      <c r="L32" s="444"/>
      <c r="M32" s="444"/>
      <c r="N32" s="444"/>
      <c r="O32" s="444"/>
      <c r="P32" s="458">
        <f t="shared" si="0"/>
        <v>1</v>
      </c>
    </row>
    <row r="33" spans="1:16" ht="28.5">
      <c r="A33" s="31"/>
      <c r="B33" s="457">
        <v>10</v>
      </c>
      <c r="C33" s="442" t="s">
        <v>156</v>
      </c>
      <c r="D33" s="257" t="s">
        <v>34</v>
      </c>
      <c r="E33" s="445">
        <v>12</v>
      </c>
      <c r="F33" s="303"/>
      <c r="G33" s="303"/>
      <c r="H33" s="444"/>
      <c r="I33" s="454">
        <v>1</v>
      </c>
      <c r="J33" s="444"/>
      <c r="K33" s="444"/>
      <c r="L33" s="444"/>
      <c r="M33" s="444"/>
      <c r="N33" s="444"/>
      <c r="O33" s="444"/>
      <c r="P33" s="458">
        <f t="shared" si="0"/>
        <v>1</v>
      </c>
    </row>
    <row r="34" spans="1:16" ht="28.5">
      <c r="A34" s="31"/>
      <c r="B34" s="457">
        <v>11</v>
      </c>
      <c r="C34" s="442" t="s">
        <v>157</v>
      </c>
      <c r="D34" s="257" t="s">
        <v>34</v>
      </c>
      <c r="E34" s="445">
        <v>3</v>
      </c>
      <c r="F34" s="303"/>
      <c r="G34" s="303"/>
      <c r="H34" s="444"/>
      <c r="I34" s="444"/>
      <c r="J34" s="454">
        <v>0</v>
      </c>
      <c r="K34" s="454">
        <v>0</v>
      </c>
      <c r="L34" s="444"/>
      <c r="M34" s="444"/>
      <c r="N34" s="444"/>
      <c r="O34" s="444"/>
      <c r="P34" s="458">
        <f t="shared" si="0"/>
        <v>0</v>
      </c>
    </row>
    <row r="35" spans="1:16">
      <c r="A35" s="31"/>
      <c r="B35" s="459" t="s">
        <v>262</v>
      </c>
      <c r="C35" s="442"/>
      <c r="D35" s="257" t="s">
        <v>257</v>
      </c>
      <c r="E35" s="445"/>
      <c r="F35" s="303"/>
      <c r="G35" s="303"/>
      <c r="H35" s="444"/>
      <c r="I35" s="444"/>
      <c r="J35" s="444"/>
      <c r="K35" s="444"/>
      <c r="L35" s="444"/>
      <c r="M35" s="444"/>
      <c r="N35" s="444"/>
      <c r="O35" s="444"/>
      <c r="P35" s="458"/>
    </row>
    <row r="36" spans="1:16">
      <c r="A36" s="31"/>
      <c r="B36" s="457"/>
      <c r="C36" s="630"/>
      <c r="D36" s="630"/>
      <c r="E36" s="272"/>
      <c r="F36" s="303"/>
      <c r="G36" s="303"/>
      <c r="H36" s="444"/>
      <c r="I36" s="444"/>
      <c r="J36" s="444"/>
      <c r="K36" s="444"/>
      <c r="L36" s="444"/>
      <c r="M36" s="444"/>
      <c r="N36" s="444"/>
      <c r="O36" s="444"/>
      <c r="P36" s="458"/>
    </row>
    <row r="37" spans="1:16">
      <c r="A37" s="31"/>
      <c r="B37" s="457"/>
      <c r="C37" s="630"/>
      <c r="D37" s="630"/>
      <c r="E37" s="272"/>
      <c r="F37" s="303"/>
      <c r="G37" s="303"/>
      <c r="H37" s="444"/>
      <c r="I37" s="444"/>
      <c r="J37" s="444"/>
      <c r="K37" s="444"/>
      <c r="L37" s="444"/>
      <c r="M37" s="444"/>
      <c r="N37" s="444"/>
      <c r="O37" s="444"/>
      <c r="P37" s="458"/>
    </row>
    <row r="38" spans="1:16">
      <c r="A38" s="31"/>
      <c r="B38" s="457"/>
      <c r="C38" s="630"/>
      <c r="D38" s="630"/>
      <c r="E38" s="272"/>
      <c r="F38" s="303"/>
      <c r="G38" s="303"/>
      <c r="H38" s="444"/>
      <c r="I38" s="444"/>
      <c r="J38" s="444"/>
      <c r="K38" s="444"/>
      <c r="L38" s="444"/>
      <c r="M38" s="444"/>
      <c r="N38" s="444"/>
      <c r="O38" s="444"/>
      <c r="P38" s="458"/>
    </row>
    <row r="39" spans="1:16" ht="26.25" customHeight="1">
      <c r="A39" s="31"/>
      <c r="B39" s="650" t="s">
        <v>11</v>
      </c>
      <c r="C39" s="651"/>
      <c r="D39" s="651"/>
      <c r="E39" s="651"/>
      <c r="F39" s="651"/>
      <c r="G39" s="651"/>
      <c r="H39" s="651"/>
      <c r="I39" s="651"/>
      <c r="J39" s="651"/>
      <c r="K39" s="651"/>
      <c r="L39" s="651"/>
      <c r="M39" s="651"/>
      <c r="N39" s="651"/>
      <c r="O39" s="651"/>
      <c r="P39" s="652"/>
    </row>
    <row r="40" spans="1:16" ht="28.5">
      <c r="A40" s="31"/>
      <c r="B40" s="457">
        <v>12</v>
      </c>
      <c r="C40" s="442" t="s">
        <v>158</v>
      </c>
      <c r="D40" s="257" t="s">
        <v>34</v>
      </c>
      <c r="E40" s="445">
        <v>12</v>
      </c>
      <c r="F40" s="303"/>
      <c r="G40" s="303"/>
      <c r="H40" s="444"/>
      <c r="I40" s="444"/>
      <c r="J40" s="454">
        <v>1</v>
      </c>
      <c r="K40" s="444"/>
      <c r="L40" s="444"/>
      <c r="M40" s="444"/>
      <c r="N40" s="444"/>
      <c r="O40" s="444"/>
      <c r="P40" s="458">
        <f t="shared" si="0"/>
        <v>1</v>
      </c>
    </row>
    <row r="41" spans="1:16" ht="28.5">
      <c r="A41" s="31"/>
      <c r="B41" s="457">
        <v>13</v>
      </c>
      <c r="C41" s="442" t="s">
        <v>159</v>
      </c>
      <c r="D41" s="257" t="s">
        <v>34</v>
      </c>
      <c r="E41" s="445">
        <v>12</v>
      </c>
      <c r="F41" s="303"/>
      <c r="G41" s="303"/>
      <c r="H41" s="444"/>
      <c r="I41" s="444"/>
      <c r="J41" s="454">
        <v>1</v>
      </c>
      <c r="K41" s="444"/>
      <c r="L41" s="444"/>
      <c r="M41" s="444"/>
      <c r="N41" s="444"/>
      <c r="O41" s="444"/>
      <c r="P41" s="458">
        <f t="shared" si="0"/>
        <v>1</v>
      </c>
    </row>
    <row r="42" spans="1:16" ht="28.5">
      <c r="A42" s="31"/>
      <c r="B42" s="457">
        <v>14</v>
      </c>
      <c r="C42" s="442" t="s">
        <v>160</v>
      </c>
      <c r="D42" s="257" t="s">
        <v>34</v>
      </c>
      <c r="E42" s="445">
        <v>12</v>
      </c>
      <c r="F42" s="303"/>
      <c r="G42" s="303"/>
      <c r="H42" s="444"/>
      <c r="I42" s="444"/>
      <c r="J42" s="454">
        <v>1</v>
      </c>
      <c r="K42" s="444"/>
      <c r="L42" s="444"/>
      <c r="M42" s="444"/>
      <c r="N42" s="444"/>
      <c r="O42" s="444"/>
      <c r="P42" s="458">
        <f t="shared" si="0"/>
        <v>1</v>
      </c>
    </row>
    <row r="43" spans="1:16">
      <c r="A43" s="31"/>
      <c r="B43" s="459" t="s">
        <v>262</v>
      </c>
      <c r="C43" s="442"/>
      <c r="D43" s="257" t="s">
        <v>257</v>
      </c>
      <c r="E43" s="445"/>
      <c r="F43" s="303"/>
      <c r="G43" s="303"/>
      <c r="H43" s="444"/>
      <c r="I43" s="444"/>
      <c r="J43" s="444"/>
      <c r="K43" s="444"/>
      <c r="L43" s="444"/>
      <c r="M43" s="444"/>
      <c r="N43" s="444"/>
      <c r="O43" s="444"/>
      <c r="P43" s="458"/>
    </row>
    <row r="44" spans="1:16">
      <c r="A44" s="31"/>
      <c r="B44" s="457"/>
      <c r="C44" s="630"/>
      <c r="D44" s="630"/>
      <c r="E44" s="272"/>
      <c r="F44" s="303"/>
      <c r="G44" s="303"/>
      <c r="H44" s="444"/>
      <c r="I44" s="444"/>
      <c r="J44" s="444"/>
      <c r="K44" s="444"/>
      <c r="L44" s="444"/>
      <c r="M44" s="444"/>
      <c r="N44" s="444"/>
      <c r="O44" s="444"/>
      <c r="P44" s="458"/>
    </row>
    <row r="45" spans="1:16">
      <c r="A45" s="31"/>
      <c r="B45" s="457"/>
      <c r="C45" s="630"/>
      <c r="D45" s="630"/>
      <c r="E45" s="272"/>
      <c r="F45" s="303"/>
      <c r="G45" s="303"/>
      <c r="H45" s="444"/>
      <c r="I45" s="444"/>
      <c r="J45" s="444"/>
      <c r="K45" s="444"/>
      <c r="L45" s="444"/>
      <c r="M45" s="444"/>
      <c r="N45" s="444"/>
      <c r="O45" s="444"/>
      <c r="P45" s="458"/>
    </row>
    <row r="46" spans="1:16">
      <c r="A46" s="31"/>
      <c r="B46" s="457"/>
      <c r="C46" s="630"/>
      <c r="D46" s="630"/>
      <c r="E46" s="272"/>
      <c r="F46" s="303"/>
      <c r="G46" s="303"/>
      <c r="H46" s="444"/>
      <c r="I46" s="444"/>
      <c r="J46" s="444"/>
      <c r="K46" s="444"/>
      <c r="L46" s="444"/>
      <c r="M46" s="444"/>
      <c r="N46" s="444"/>
      <c r="O46" s="444"/>
      <c r="P46" s="458"/>
    </row>
    <row r="47" spans="1:16" ht="24" customHeight="1">
      <c r="A47" s="31"/>
      <c r="B47" s="650" t="s">
        <v>161</v>
      </c>
      <c r="C47" s="651"/>
      <c r="D47" s="651"/>
      <c r="E47" s="651"/>
      <c r="F47" s="651"/>
      <c r="G47" s="651"/>
      <c r="H47" s="651"/>
      <c r="I47" s="651"/>
      <c r="J47" s="651"/>
      <c r="K47" s="651"/>
      <c r="L47" s="651"/>
      <c r="M47" s="651"/>
      <c r="N47" s="651"/>
      <c r="O47" s="651"/>
      <c r="P47" s="652"/>
    </row>
    <row r="48" spans="1:16">
      <c r="A48" s="31"/>
      <c r="B48" s="457">
        <v>15</v>
      </c>
      <c r="C48" s="442" t="s">
        <v>162</v>
      </c>
      <c r="D48" s="257" t="s">
        <v>34</v>
      </c>
      <c r="E48" s="445"/>
      <c r="F48" s="303">
        <v>4680</v>
      </c>
      <c r="G48" s="303">
        <v>1</v>
      </c>
      <c r="H48" s="454">
        <v>1</v>
      </c>
      <c r="I48" s="444"/>
      <c r="J48" s="444"/>
      <c r="K48" s="444"/>
      <c r="L48" s="444"/>
      <c r="M48" s="444"/>
      <c r="N48" s="444"/>
      <c r="O48" s="444"/>
      <c r="P48" s="458">
        <f t="shared" si="0"/>
        <v>1</v>
      </c>
    </row>
    <row r="49" spans="1:16">
      <c r="A49" s="31"/>
      <c r="B49" s="459" t="s">
        <v>262</v>
      </c>
      <c r="C49" s="442"/>
      <c r="D49" s="257" t="s">
        <v>257</v>
      </c>
      <c r="E49" s="445"/>
      <c r="F49" s="303"/>
      <c r="G49" s="303"/>
      <c r="H49" s="454"/>
      <c r="I49" s="444"/>
      <c r="J49" s="444"/>
      <c r="K49" s="444"/>
      <c r="L49" s="444"/>
      <c r="M49" s="444"/>
      <c r="N49" s="444"/>
      <c r="O49" s="444"/>
      <c r="P49" s="458">
        <f t="shared" si="0"/>
        <v>0</v>
      </c>
    </row>
    <row r="50" spans="1:16">
      <c r="A50" s="31"/>
      <c r="B50" s="457"/>
      <c r="C50" s="630"/>
      <c r="D50" s="630"/>
      <c r="E50" s="272"/>
      <c r="F50" s="303"/>
      <c r="G50" s="303"/>
      <c r="H50" s="454"/>
      <c r="I50" s="444"/>
      <c r="J50" s="444"/>
      <c r="K50" s="444"/>
      <c r="L50" s="444"/>
      <c r="M50" s="444"/>
      <c r="N50" s="444"/>
      <c r="O50" s="444"/>
      <c r="P50" s="458">
        <f t="shared" si="0"/>
        <v>0</v>
      </c>
    </row>
    <row r="51" spans="1:16">
      <c r="A51" s="31"/>
      <c r="B51" s="457"/>
      <c r="C51" s="630"/>
      <c r="D51" s="630"/>
      <c r="E51" s="272"/>
      <c r="F51" s="303"/>
      <c r="G51" s="303"/>
      <c r="H51" s="454"/>
      <c r="I51" s="444"/>
      <c r="J51" s="444"/>
      <c r="K51" s="444"/>
      <c r="L51" s="444"/>
      <c r="M51" s="444"/>
      <c r="N51" s="444"/>
      <c r="O51" s="444"/>
      <c r="P51" s="458"/>
    </row>
    <row r="52" spans="1:16">
      <c r="A52" s="31"/>
      <c r="B52" s="457"/>
      <c r="C52" s="630"/>
      <c r="D52" s="630"/>
      <c r="E52" s="272"/>
      <c r="F52" s="303"/>
      <c r="G52" s="303"/>
      <c r="H52" s="454"/>
      <c r="I52" s="444"/>
      <c r="J52" s="444"/>
      <c r="K52" s="444"/>
      <c r="L52" s="444"/>
      <c r="M52" s="444"/>
      <c r="N52" s="444"/>
      <c r="O52" s="444"/>
      <c r="P52" s="458">
        <f t="shared" si="0"/>
        <v>0</v>
      </c>
    </row>
    <row r="53" spans="1:16" ht="21" customHeight="1">
      <c r="A53" s="30"/>
      <c r="B53" s="650" t="s">
        <v>163</v>
      </c>
      <c r="C53" s="651"/>
      <c r="D53" s="651"/>
      <c r="E53" s="651"/>
      <c r="F53" s="651"/>
      <c r="G53" s="651"/>
      <c r="H53" s="651"/>
      <c r="I53" s="651"/>
      <c r="J53" s="651"/>
      <c r="K53" s="651"/>
      <c r="L53" s="651"/>
      <c r="M53" s="651"/>
      <c r="N53" s="651"/>
      <c r="O53" s="651"/>
      <c r="P53" s="652"/>
    </row>
    <row r="54" spans="1:16">
      <c r="A54" s="31"/>
      <c r="B54" s="457">
        <v>16</v>
      </c>
      <c r="C54" s="442" t="s">
        <v>164</v>
      </c>
      <c r="D54" s="257" t="s">
        <v>34</v>
      </c>
      <c r="E54" s="445"/>
      <c r="F54" s="303"/>
      <c r="G54" s="303"/>
      <c r="H54" s="444"/>
      <c r="I54" s="444"/>
      <c r="J54" s="444"/>
      <c r="K54" s="444"/>
      <c r="L54" s="444"/>
      <c r="M54" s="444"/>
      <c r="N54" s="444"/>
      <c r="O54" s="444"/>
      <c r="P54" s="458">
        <f t="shared" si="0"/>
        <v>0</v>
      </c>
    </row>
    <row r="55" spans="1:16">
      <c r="A55" s="31"/>
      <c r="B55" s="457">
        <v>17</v>
      </c>
      <c r="C55" s="442" t="s">
        <v>165</v>
      </c>
      <c r="D55" s="257" t="s">
        <v>34</v>
      </c>
      <c r="E55" s="445"/>
      <c r="F55" s="303"/>
      <c r="G55" s="303"/>
      <c r="H55" s="444"/>
      <c r="I55" s="444"/>
      <c r="J55" s="444"/>
      <c r="K55" s="444"/>
      <c r="L55" s="444"/>
      <c r="M55" s="444"/>
      <c r="N55" s="444"/>
      <c r="O55" s="444"/>
      <c r="P55" s="458">
        <f t="shared" si="0"/>
        <v>0</v>
      </c>
    </row>
    <row r="56" spans="1:16">
      <c r="A56" s="31"/>
      <c r="B56" s="457">
        <v>18</v>
      </c>
      <c r="C56" s="442" t="s">
        <v>166</v>
      </c>
      <c r="D56" s="257" t="s">
        <v>34</v>
      </c>
      <c r="E56" s="445"/>
      <c r="F56" s="303"/>
      <c r="G56" s="303"/>
      <c r="H56" s="444"/>
      <c r="I56" s="444"/>
      <c r="J56" s="444"/>
      <c r="K56" s="444"/>
      <c r="L56" s="444"/>
      <c r="M56" s="444"/>
      <c r="N56" s="444"/>
      <c r="O56" s="444"/>
      <c r="P56" s="458">
        <f t="shared" si="0"/>
        <v>0</v>
      </c>
    </row>
    <row r="57" spans="1:16">
      <c r="A57" s="31"/>
      <c r="B57" s="457">
        <v>19</v>
      </c>
      <c r="C57" s="442" t="s">
        <v>167</v>
      </c>
      <c r="D57" s="257" t="s">
        <v>34</v>
      </c>
      <c r="E57" s="445"/>
      <c r="F57" s="303"/>
      <c r="G57" s="303"/>
      <c r="H57" s="444"/>
      <c r="I57" s="444"/>
      <c r="J57" s="444"/>
      <c r="K57" s="444"/>
      <c r="L57" s="444"/>
      <c r="M57" s="444"/>
      <c r="N57" s="444"/>
      <c r="O57" s="444"/>
      <c r="P57" s="458">
        <f t="shared" si="0"/>
        <v>0</v>
      </c>
    </row>
    <row r="58" spans="1:16">
      <c r="A58" s="31"/>
      <c r="B58" s="459" t="s">
        <v>262</v>
      </c>
      <c r="C58" s="442"/>
      <c r="D58" s="257" t="s">
        <v>257</v>
      </c>
      <c r="E58" s="445"/>
      <c r="F58" s="303"/>
      <c r="G58" s="303"/>
      <c r="H58" s="444"/>
      <c r="I58" s="444"/>
      <c r="J58" s="444"/>
      <c r="K58" s="444"/>
      <c r="L58" s="444"/>
      <c r="M58" s="444"/>
      <c r="N58" s="444"/>
      <c r="O58" s="444"/>
      <c r="P58" s="458">
        <f t="shared" si="0"/>
        <v>0</v>
      </c>
    </row>
    <row r="59" spans="1:16">
      <c r="A59" s="31"/>
      <c r="B59" s="459"/>
      <c r="C59" s="630"/>
      <c r="D59" s="630"/>
      <c r="E59" s="272"/>
      <c r="F59" s="303"/>
      <c r="G59" s="303"/>
      <c r="H59" s="444"/>
      <c r="I59" s="444"/>
      <c r="J59" s="444"/>
      <c r="K59" s="444"/>
      <c r="L59" s="444"/>
      <c r="M59" s="444"/>
      <c r="N59" s="444"/>
      <c r="O59" s="444"/>
      <c r="P59" s="458"/>
    </row>
    <row r="60" spans="1:16">
      <c r="A60" s="31"/>
      <c r="B60" s="459"/>
      <c r="C60" s="630"/>
      <c r="D60" s="630"/>
      <c r="E60" s="272"/>
      <c r="F60" s="303"/>
      <c r="G60" s="303"/>
      <c r="H60" s="444"/>
      <c r="I60" s="444"/>
      <c r="J60" s="444"/>
      <c r="K60" s="444"/>
      <c r="L60" s="444"/>
      <c r="M60" s="444"/>
      <c r="N60" s="444"/>
      <c r="O60" s="444"/>
      <c r="P60" s="458"/>
    </row>
    <row r="61" spans="1:16">
      <c r="A61" s="30"/>
      <c r="B61" s="460"/>
      <c r="C61" s="630"/>
      <c r="D61" s="630"/>
      <c r="E61" s="272"/>
      <c r="F61" s="303"/>
      <c r="G61" s="303"/>
      <c r="H61" s="448"/>
      <c r="I61" s="448"/>
      <c r="J61" s="448"/>
      <c r="K61" s="448"/>
      <c r="L61" s="448"/>
      <c r="M61" s="448"/>
      <c r="N61" s="448"/>
      <c r="O61" s="448"/>
      <c r="P61" s="458"/>
    </row>
    <row r="62" spans="1:16" ht="27" customHeight="1">
      <c r="B62" s="658" t="s">
        <v>168</v>
      </c>
      <c r="C62" s="659"/>
      <c r="D62" s="659"/>
      <c r="E62" s="659"/>
      <c r="F62" s="659"/>
      <c r="G62" s="659"/>
      <c r="H62" s="659"/>
      <c r="I62" s="659"/>
      <c r="J62" s="659"/>
      <c r="K62" s="659"/>
      <c r="L62" s="659"/>
      <c r="M62" s="659"/>
      <c r="N62" s="659"/>
      <c r="O62" s="659"/>
      <c r="P62" s="660"/>
    </row>
    <row r="63" spans="1:16" ht="16.5">
      <c r="B63" s="461"/>
      <c r="C63" s="442"/>
      <c r="D63" s="445"/>
      <c r="E63" s="445"/>
      <c r="F63" s="441"/>
      <c r="G63" s="441"/>
      <c r="H63" s="441"/>
      <c r="I63" s="441"/>
      <c r="J63" s="441"/>
      <c r="K63" s="441"/>
      <c r="L63" s="441"/>
      <c r="M63" s="441"/>
      <c r="N63" s="441"/>
      <c r="O63" s="441"/>
      <c r="P63" s="462"/>
    </row>
    <row r="64" spans="1:16" ht="25.5" customHeight="1">
      <c r="A64" s="31"/>
      <c r="B64" s="653" t="s">
        <v>169</v>
      </c>
      <c r="C64" s="643"/>
      <c r="D64" s="643"/>
      <c r="E64" s="643"/>
      <c r="F64" s="643"/>
      <c r="G64" s="643"/>
      <c r="H64" s="643"/>
      <c r="I64" s="643"/>
      <c r="J64" s="643"/>
      <c r="K64" s="643"/>
      <c r="L64" s="643"/>
      <c r="M64" s="643"/>
      <c r="N64" s="643"/>
      <c r="O64" s="643"/>
      <c r="P64" s="654"/>
    </row>
    <row r="65" spans="1:16">
      <c r="A65" s="31"/>
      <c r="B65" s="457">
        <v>21</v>
      </c>
      <c r="C65" s="442" t="s">
        <v>170</v>
      </c>
      <c r="D65" s="257" t="s">
        <v>34</v>
      </c>
      <c r="E65" s="445"/>
      <c r="F65" s="303"/>
      <c r="G65" s="303"/>
      <c r="H65" s="454">
        <v>1</v>
      </c>
      <c r="I65" s="444"/>
      <c r="J65" s="444"/>
      <c r="K65" s="444"/>
      <c r="L65" s="444"/>
      <c r="M65" s="444"/>
      <c r="N65" s="444"/>
      <c r="O65" s="444"/>
      <c r="P65" s="458">
        <f t="shared" si="0"/>
        <v>1</v>
      </c>
    </row>
    <row r="66" spans="1:16" ht="28.5">
      <c r="A66" s="31"/>
      <c r="B66" s="457">
        <v>22</v>
      </c>
      <c r="C66" s="442" t="s">
        <v>171</v>
      </c>
      <c r="D66" s="257" t="s">
        <v>34</v>
      </c>
      <c r="E66" s="445"/>
      <c r="F66" s="303"/>
      <c r="G66" s="303"/>
      <c r="H66" s="454">
        <v>1</v>
      </c>
      <c r="I66" s="444"/>
      <c r="J66" s="444"/>
      <c r="K66" s="444"/>
      <c r="L66" s="444"/>
      <c r="M66" s="444"/>
      <c r="N66" s="444"/>
      <c r="O66" s="444"/>
      <c r="P66" s="458">
        <f t="shared" si="0"/>
        <v>1</v>
      </c>
    </row>
    <row r="67" spans="1:16">
      <c r="A67" s="31"/>
      <c r="B67" s="457">
        <v>23</v>
      </c>
      <c r="C67" s="442" t="s">
        <v>172</v>
      </c>
      <c r="D67" s="257" t="s">
        <v>34</v>
      </c>
      <c r="E67" s="445"/>
      <c r="F67" s="303"/>
      <c r="G67" s="303"/>
      <c r="H67" s="454">
        <v>1</v>
      </c>
      <c r="I67" s="444"/>
      <c r="J67" s="444"/>
      <c r="K67" s="444"/>
      <c r="L67" s="444"/>
      <c r="M67" s="444"/>
      <c r="N67" s="444"/>
      <c r="O67" s="444"/>
      <c r="P67" s="458">
        <f t="shared" si="0"/>
        <v>1</v>
      </c>
    </row>
    <row r="68" spans="1:16">
      <c r="A68" s="31"/>
      <c r="B68" s="457">
        <v>24</v>
      </c>
      <c r="C68" s="442" t="s">
        <v>173</v>
      </c>
      <c r="D68" s="257" t="s">
        <v>34</v>
      </c>
      <c r="E68" s="445"/>
      <c r="F68" s="303"/>
      <c r="G68" s="303"/>
      <c r="H68" s="454">
        <v>1</v>
      </c>
      <c r="I68" s="444"/>
      <c r="J68" s="444"/>
      <c r="K68" s="444"/>
      <c r="L68" s="444"/>
      <c r="M68" s="444"/>
      <c r="N68" s="444"/>
      <c r="O68" s="444"/>
      <c r="P68" s="458">
        <f t="shared" si="0"/>
        <v>1</v>
      </c>
    </row>
    <row r="69" spans="1:16">
      <c r="A69" s="31"/>
      <c r="B69" s="459" t="s">
        <v>262</v>
      </c>
      <c r="C69" s="442"/>
      <c r="D69" s="257" t="s">
        <v>257</v>
      </c>
      <c r="E69" s="445"/>
      <c r="F69" s="303"/>
      <c r="G69" s="303"/>
      <c r="H69" s="454"/>
      <c r="I69" s="444"/>
      <c r="J69" s="444"/>
      <c r="K69" s="444"/>
      <c r="L69" s="444"/>
      <c r="M69" s="444"/>
      <c r="N69" s="444"/>
      <c r="O69" s="444"/>
      <c r="P69" s="458"/>
    </row>
    <row r="70" spans="1:16">
      <c r="A70" s="31"/>
      <c r="B70" s="457"/>
      <c r="C70" s="630"/>
      <c r="D70" s="630"/>
      <c r="E70" s="272"/>
      <c r="F70" s="303"/>
      <c r="G70" s="303"/>
      <c r="H70" s="454"/>
      <c r="I70" s="444"/>
      <c r="J70" s="444"/>
      <c r="K70" s="444"/>
      <c r="L70" s="444"/>
      <c r="M70" s="444"/>
      <c r="N70" s="444"/>
      <c r="O70" s="444"/>
      <c r="P70" s="458"/>
    </row>
    <row r="71" spans="1:16">
      <c r="A71" s="31"/>
      <c r="B71" s="457"/>
      <c r="C71" s="630"/>
      <c r="D71" s="630"/>
      <c r="E71" s="272"/>
      <c r="F71" s="303"/>
      <c r="G71" s="303"/>
      <c r="H71" s="454"/>
      <c r="I71" s="444"/>
      <c r="J71" s="444"/>
      <c r="K71" s="444"/>
      <c r="L71" s="444"/>
      <c r="M71" s="444"/>
      <c r="N71" s="444"/>
      <c r="O71" s="444"/>
      <c r="P71" s="458"/>
    </row>
    <row r="72" spans="1:16">
      <c r="A72" s="31"/>
      <c r="B72" s="457"/>
      <c r="C72" s="630"/>
      <c r="D72" s="630"/>
      <c r="E72" s="272"/>
      <c r="F72" s="303"/>
      <c r="G72" s="303"/>
      <c r="H72" s="444"/>
      <c r="I72" s="444"/>
      <c r="J72" s="444"/>
      <c r="K72" s="444"/>
      <c r="L72" s="444"/>
      <c r="M72" s="444"/>
      <c r="N72" s="444"/>
      <c r="O72" s="444"/>
      <c r="P72" s="458"/>
    </row>
    <row r="73" spans="1:16" ht="28.5" customHeight="1">
      <c r="A73" s="31"/>
      <c r="B73" s="653" t="s">
        <v>174</v>
      </c>
      <c r="C73" s="643"/>
      <c r="D73" s="643"/>
      <c r="E73" s="643"/>
      <c r="F73" s="643"/>
      <c r="G73" s="643"/>
      <c r="H73" s="643"/>
      <c r="I73" s="643"/>
      <c r="J73" s="643"/>
      <c r="K73" s="643"/>
      <c r="L73" s="643"/>
      <c r="M73" s="643"/>
      <c r="N73" s="643"/>
      <c r="O73" s="643"/>
      <c r="P73" s="654"/>
    </row>
    <row r="74" spans="1:16">
      <c r="A74" s="31"/>
      <c r="B74" s="457">
        <v>25</v>
      </c>
      <c r="C74" s="442" t="s">
        <v>175</v>
      </c>
      <c r="D74" s="257" t="s">
        <v>34</v>
      </c>
      <c r="E74" s="445"/>
      <c r="F74" s="303"/>
      <c r="G74" s="303"/>
      <c r="H74" s="444"/>
      <c r="I74" s="454">
        <v>1</v>
      </c>
      <c r="J74" s="444"/>
      <c r="K74" s="444"/>
      <c r="L74" s="444"/>
      <c r="M74" s="444"/>
      <c r="N74" s="444"/>
      <c r="O74" s="444"/>
      <c r="P74" s="458">
        <f t="shared" si="0"/>
        <v>1</v>
      </c>
    </row>
    <row r="75" spans="1:16">
      <c r="A75" s="31"/>
      <c r="B75" s="457">
        <v>26</v>
      </c>
      <c r="C75" s="442" t="s">
        <v>176</v>
      </c>
      <c r="D75" s="257" t="s">
        <v>34</v>
      </c>
      <c r="E75" s="445"/>
      <c r="F75" s="303"/>
      <c r="G75" s="303"/>
      <c r="H75" s="444"/>
      <c r="I75" s="454">
        <v>1</v>
      </c>
      <c r="J75" s="444"/>
      <c r="K75" s="444"/>
      <c r="L75" s="444"/>
      <c r="M75" s="444"/>
      <c r="N75" s="444"/>
      <c r="O75" s="444"/>
      <c r="P75" s="458">
        <f t="shared" si="0"/>
        <v>1</v>
      </c>
    </row>
    <row r="76" spans="1:16" ht="28.5">
      <c r="A76" s="31"/>
      <c r="B76" s="457">
        <v>27</v>
      </c>
      <c r="C76" s="442" t="s">
        <v>177</v>
      </c>
      <c r="D76" s="257" t="s">
        <v>34</v>
      </c>
      <c r="E76" s="445"/>
      <c r="F76" s="303"/>
      <c r="G76" s="303"/>
      <c r="H76" s="444"/>
      <c r="I76" s="454">
        <v>0</v>
      </c>
      <c r="J76" s="454">
        <v>0</v>
      </c>
      <c r="K76" s="444"/>
      <c r="L76" s="444"/>
      <c r="M76" s="444"/>
      <c r="N76" s="444"/>
      <c r="O76" s="444"/>
      <c r="P76" s="458">
        <f t="shared" si="0"/>
        <v>0</v>
      </c>
    </row>
    <row r="77" spans="1:16" ht="28.5">
      <c r="A77" s="31"/>
      <c r="B77" s="457">
        <v>28</v>
      </c>
      <c r="C77" s="442" t="s">
        <v>178</v>
      </c>
      <c r="D77" s="257" t="s">
        <v>34</v>
      </c>
      <c r="E77" s="445"/>
      <c r="F77" s="303"/>
      <c r="G77" s="303"/>
      <c r="H77" s="444"/>
      <c r="I77" s="444"/>
      <c r="J77" s="444"/>
      <c r="K77" s="444"/>
      <c r="L77" s="444"/>
      <c r="M77" s="444"/>
      <c r="N77" s="444"/>
      <c r="O77" s="444"/>
      <c r="P77" s="458">
        <f t="shared" si="0"/>
        <v>0</v>
      </c>
    </row>
    <row r="78" spans="1:16" ht="28.5">
      <c r="A78" s="31"/>
      <c r="B78" s="457">
        <v>29</v>
      </c>
      <c r="C78" s="442" t="s">
        <v>179</v>
      </c>
      <c r="D78" s="257" t="s">
        <v>34</v>
      </c>
      <c r="E78" s="445"/>
      <c r="F78" s="303"/>
      <c r="G78" s="303"/>
      <c r="H78" s="444"/>
      <c r="I78" s="444"/>
      <c r="J78" s="444"/>
      <c r="K78" s="444"/>
      <c r="L78" s="444"/>
      <c r="M78" s="444"/>
      <c r="N78" s="444"/>
      <c r="O78" s="444"/>
      <c r="P78" s="458">
        <f t="shared" si="0"/>
        <v>0</v>
      </c>
    </row>
    <row r="79" spans="1:16" ht="28.5">
      <c r="A79" s="31"/>
      <c r="B79" s="457">
        <v>30</v>
      </c>
      <c r="C79" s="442" t="s">
        <v>180</v>
      </c>
      <c r="D79" s="257" t="s">
        <v>34</v>
      </c>
      <c r="E79" s="445"/>
      <c r="F79" s="303"/>
      <c r="G79" s="303"/>
      <c r="H79" s="444"/>
      <c r="I79" s="444"/>
      <c r="J79" s="444"/>
      <c r="K79" s="444"/>
      <c r="L79" s="444"/>
      <c r="M79" s="444"/>
      <c r="N79" s="444"/>
      <c r="O79" s="444"/>
      <c r="P79" s="458">
        <f t="shared" si="0"/>
        <v>0</v>
      </c>
    </row>
    <row r="80" spans="1:16" ht="28.5">
      <c r="A80" s="31"/>
      <c r="B80" s="457">
        <v>31</v>
      </c>
      <c r="C80" s="442" t="s">
        <v>181</v>
      </c>
      <c r="D80" s="257" t="s">
        <v>34</v>
      </c>
      <c r="E80" s="445"/>
      <c r="F80" s="303"/>
      <c r="G80" s="303"/>
      <c r="H80" s="444"/>
      <c r="I80" s="444"/>
      <c r="J80" s="444"/>
      <c r="K80" s="444"/>
      <c r="L80" s="444"/>
      <c r="M80" s="444"/>
      <c r="N80" s="444"/>
      <c r="O80" s="444"/>
      <c r="P80" s="458">
        <f t="shared" si="0"/>
        <v>0</v>
      </c>
    </row>
    <row r="81" spans="1:16">
      <c r="A81" s="31"/>
      <c r="B81" s="457">
        <v>32</v>
      </c>
      <c r="C81" s="442" t="s">
        <v>182</v>
      </c>
      <c r="D81" s="257" t="s">
        <v>34</v>
      </c>
      <c r="E81" s="445"/>
      <c r="F81" s="303"/>
      <c r="G81" s="303"/>
      <c r="H81" s="444"/>
      <c r="I81" s="444"/>
      <c r="J81" s="444"/>
      <c r="K81" s="444"/>
      <c r="L81" s="444"/>
      <c r="M81" s="444"/>
      <c r="N81" s="444"/>
      <c r="O81" s="444"/>
      <c r="P81" s="458">
        <f t="shared" si="0"/>
        <v>0</v>
      </c>
    </row>
    <row r="82" spans="1:16">
      <c r="A82" s="31"/>
      <c r="B82" s="459" t="s">
        <v>262</v>
      </c>
      <c r="C82" s="442"/>
      <c r="D82" s="257" t="s">
        <v>257</v>
      </c>
      <c r="E82" s="445"/>
      <c r="F82" s="303"/>
      <c r="G82" s="303"/>
      <c r="H82" s="444"/>
      <c r="I82" s="444"/>
      <c r="J82" s="444"/>
      <c r="K82" s="444"/>
      <c r="L82" s="444"/>
      <c r="M82" s="444"/>
      <c r="N82" s="444"/>
      <c r="O82" s="444"/>
      <c r="P82" s="458"/>
    </row>
    <row r="83" spans="1:16">
      <c r="A83" s="31"/>
      <c r="B83" s="457"/>
      <c r="C83" s="630"/>
      <c r="D83" s="630"/>
      <c r="E83" s="272"/>
      <c r="F83" s="303"/>
      <c r="G83" s="303"/>
      <c r="H83" s="444"/>
      <c r="I83" s="444"/>
      <c r="J83" s="444"/>
      <c r="K83" s="444"/>
      <c r="L83" s="444"/>
      <c r="M83" s="444"/>
      <c r="N83" s="444"/>
      <c r="O83" s="444"/>
      <c r="P83" s="458"/>
    </row>
    <row r="84" spans="1:16">
      <c r="A84" s="31"/>
      <c r="B84" s="457"/>
      <c r="C84" s="630"/>
      <c r="D84" s="630"/>
      <c r="E84" s="272"/>
      <c r="F84" s="303"/>
      <c r="G84" s="303"/>
      <c r="H84" s="444"/>
      <c r="I84" s="444"/>
      <c r="J84" s="444"/>
      <c r="K84" s="444"/>
      <c r="L84" s="444"/>
      <c r="M84" s="444"/>
      <c r="N84" s="444"/>
      <c r="O84" s="444"/>
      <c r="P84" s="458"/>
    </row>
    <row r="85" spans="1:16">
      <c r="A85" s="31"/>
      <c r="B85" s="457"/>
      <c r="C85" s="630"/>
      <c r="D85" s="630"/>
      <c r="E85" s="272"/>
      <c r="F85" s="303"/>
      <c r="G85" s="303"/>
      <c r="H85" s="444"/>
      <c r="I85" s="444"/>
      <c r="J85" s="444"/>
      <c r="K85" s="444"/>
      <c r="L85" s="444"/>
      <c r="M85" s="444"/>
      <c r="N85" s="444"/>
      <c r="O85" s="444"/>
      <c r="P85" s="458"/>
    </row>
    <row r="86" spans="1:16" ht="25.5" customHeight="1">
      <c r="A86" s="31"/>
      <c r="B86" s="653" t="s">
        <v>183</v>
      </c>
      <c r="C86" s="643"/>
      <c r="D86" s="643"/>
      <c r="E86" s="643"/>
      <c r="F86" s="643"/>
      <c r="G86" s="643"/>
      <c r="H86" s="643"/>
      <c r="I86" s="643"/>
      <c r="J86" s="643"/>
      <c r="K86" s="643"/>
      <c r="L86" s="643"/>
      <c r="M86" s="643"/>
      <c r="N86" s="643"/>
      <c r="O86" s="643"/>
      <c r="P86" s="654"/>
    </row>
    <row r="87" spans="1:16">
      <c r="A87" s="31"/>
      <c r="B87" s="457">
        <v>33</v>
      </c>
      <c r="C87" s="442" t="s">
        <v>184</v>
      </c>
      <c r="D87" s="257" t="s">
        <v>34</v>
      </c>
      <c r="E87" s="445"/>
      <c r="F87" s="303"/>
      <c r="G87" s="303"/>
      <c r="H87" s="450"/>
      <c r="I87" s="450"/>
      <c r="J87" s="450"/>
      <c r="K87" s="450"/>
      <c r="L87" s="450"/>
      <c r="M87" s="450"/>
      <c r="N87" s="450"/>
      <c r="O87" s="450"/>
      <c r="P87" s="458">
        <f t="shared" ref="P87:P108" si="1">SUM(H87:O87)</f>
        <v>0</v>
      </c>
    </row>
    <row r="88" spans="1:16">
      <c r="A88" s="31"/>
      <c r="B88" s="457">
        <v>34</v>
      </c>
      <c r="C88" s="442" t="s">
        <v>185</v>
      </c>
      <c r="D88" s="257" t="s">
        <v>34</v>
      </c>
      <c r="E88" s="445"/>
      <c r="F88" s="303"/>
      <c r="G88" s="303"/>
      <c r="H88" s="450"/>
      <c r="I88" s="450"/>
      <c r="J88" s="450"/>
      <c r="K88" s="450"/>
      <c r="L88" s="450"/>
      <c r="M88" s="450"/>
      <c r="N88" s="450"/>
      <c r="O88" s="450"/>
      <c r="P88" s="458">
        <f t="shared" si="1"/>
        <v>0</v>
      </c>
    </row>
    <row r="89" spans="1:16">
      <c r="A89" s="31"/>
      <c r="B89" s="457">
        <v>35</v>
      </c>
      <c r="C89" s="442" t="s">
        <v>186</v>
      </c>
      <c r="D89" s="257" t="s">
        <v>34</v>
      </c>
      <c r="E89" s="445"/>
      <c r="F89" s="303"/>
      <c r="G89" s="303"/>
      <c r="H89" s="450"/>
      <c r="I89" s="450"/>
      <c r="J89" s="450"/>
      <c r="K89" s="450"/>
      <c r="L89" s="450"/>
      <c r="M89" s="450"/>
      <c r="N89" s="450"/>
      <c r="O89" s="450"/>
      <c r="P89" s="458">
        <f t="shared" si="1"/>
        <v>0</v>
      </c>
    </row>
    <row r="90" spans="1:16">
      <c r="A90" s="31"/>
      <c r="B90" s="459" t="s">
        <v>262</v>
      </c>
      <c r="C90" s="442"/>
      <c r="D90" s="257" t="s">
        <v>257</v>
      </c>
      <c r="E90" s="445"/>
      <c r="F90" s="303"/>
      <c r="G90" s="303"/>
      <c r="H90" s="450"/>
      <c r="I90" s="450"/>
      <c r="J90" s="450"/>
      <c r="K90" s="450"/>
      <c r="L90" s="450"/>
      <c r="M90" s="450"/>
      <c r="N90" s="450"/>
      <c r="O90" s="450"/>
      <c r="P90" s="458"/>
    </row>
    <row r="91" spans="1:16">
      <c r="A91" s="31"/>
      <c r="B91" s="457"/>
      <c r="C91" s="630"/>
      <c r="D91" s="630"/>
      <c r="E91" s="272"/>
      <c r="F91" s="303"/>
      <c r="G91" s="303"/>
      <c r="H91" s="450"/>
      <c r="I91" s="450"/>
      <c r="J91" s="450"/>
      <c r="K91" s="450"/>
      <c r="L91" s="450"/>
      <c r="M91" s="450"/>
      <c r="N91" s="450"/>
      <c r="O91" s="450"/>
      <c r="P91" s="458"/>
    </row>
    <row r="92" spans="1:16">
      <c r="A92" s="31"/>
      <c r="B92" s="457"/>
      <c r="C92" s="630"/>
      <c r="D92" s="630"/>
      <c r="E92" s="272"/>
      <c r="F92" s="303"/>
      <c r="G92" s="303"/>
      <c r="H92" s="450"/>
      <c r="I92" s="450"/>
      <c r="J92" s="450"/>
      <c r="K92" s="450"/>
      <c r="L92" s="450"/>
      <c r="M92" s="450"/>
      <c r="N92" s="450"/>
      <c r="O92" s="450"/>
      <c r="P92" s="458"/>
    </row>
    <row r="93" spans="1:16">
      <c r="A93" s="31"/>
      <c r="B93" s="457"/>
      <c r="C93" s="630"/>
      <c r="D93" s="630"/>
      <c r="E93" s="272"/>
      <c r="F93" s="303"/>
      <c r="G93" s="303"/>
      <c r="H93" s="450"/>
      <c r="I93" s="450"/>
      <c r="J93" s="450"/>
      <c r="K93" s="450"/>
      <c r="L93" s="450"/>
      <c r="M93" s="450"/>
      <c r="N93" s="450"/>
      <c r="O93" s="450"/>
      <c r="P93" s="458"/>
    </row>
    <row r="94" spans="1:16" ht="24" customHeight="1">
      <c r="A94" s="31"/>
      <c r="B94" s="653" t="s">
        <v>187</v>
      </c>
      <c r="C94" s="643"/>
      <c r="D94" s="643"/>
      <c r="E94" s="643"/>
      <c r="F94" s="643"/>
      <c r="G94" s="643"/>
      <c r="H94" s="643"/>
      <c r="I94" s="643"/>
      <c r="J94" s="643"/>
      <c r="K94" s="643"/>
      <c r="L94" s="643"/>
      <c r="M94" s="643"/>
      <c r="N94" s="643"/>
      <c r="O94" s="643"/>
      <c r="P94" s="654"/>
    </row>
    <row r="95" spans="1:16" ht="42.75">
      <c r="A95" s="31"/>
      <c r="B95" s="457">
        <v>36</v>
      </c>
      <c r="C95" s="442" t="s">
        <v>188</v>
      </c>
      <c r="D95" s="257" t="s">
        <v>34</v>
      </c>
      <c r="E95" s="445"/>
      <c r="F95" s="303"/>
      <c r="G95" s="303"/>
      <c r="H95" s="450"/>
      <c r="I95" s="450"/>
      <c r="J95" s="450"/>
      <c r="K95" s="450"/>
      <c r="L95" s="450"/>
      <c r="M95" s="450"/>
      <c r="N95" s="450"/>
      <c r="O95" s="450"/>
      <c r="P95" s="458">
        <f t="shared" si="1"/>
        <v>0</v>
      </c>
    </row>
    <row r="96" spans="1:16" ht="28.5">
      <c r="A96" s="31"/>
      <c r="B96" s="457">
        <v>37</v>
      </c>
      <c r="C96" s="442" t="s">
        <v>189</v>
      </c>
      <c r="D96" s="257" t="s">
        <v>34</v>
      </c>
      <c r="E96" s="445"/>
      <c r="F96" s="303"/>
      <c r="G96" s="303"/>
      <c r="H96" s="450"/>
      <c r="I96" s="450"/>
      <c r="J96" s="450"/>
      <c r="K96" s="450"/>
      <c r="L96" s="450"/>
      <c r="M96" s="450"/>
      <c r="N96" s="450"/>
      <c r="O96" s="450"/>
      <c r="P96" s="458">
        <f t="shared" si="1"/>
        <v>0</v>
      </c>
    </row>
    <row r="97" spans="1:16">
      <c r="A97" s="31"/>
      <c r="B97" s="457">
        <v>38</v>
      </c>
      <c r="C97" s="442" t="s">
        <v>190</v>
      </c>
      <c r="D97" s="257" t="s">
        <v>34</v>
      </c>
      <c r="E97" s="445"/>
      <c r="F97" s="303"/>
      <c r="G97" s="303"/>
      <c r="H97" s="450"/>
      <c r="I97" s="450"/>
      <c r="J97" s="450"/>
      <c r="K97" s="450"/>
      <c r="L97" s="450"/>
      <c r="M97" s="450"/>
      <c r="N97" s="450"/>
      <c r="O97" s="450"/>
      <c r="P97" s="458">
        <f t="shared" si="1"/>
        <v>0</v>
      </c>
    </row>
    <row r="98" spans="1:16" ht="28.5">
      <c r="A98" s="31"/>
      <c r="B98" s="457">
        <v>39</v>
      </c>
      <c r="C98" s="442" t="s">
        <v>191</v>
      </c>
      <c r="D98" s="257" t="s">
        <v>34</v>
      </c>
      <c r="E98" s="445"/>
      <c r="F98" s="303"/>
      <c r="G98" s="303"/>
      <c r="H98" s="450"/>
      <c r="I98" s="450"/>
      <c r="J98" s="450"/>
      <c r="K98" s="450"/>
      <c r="L98" s="450"/>
      <c r="M98" s="450"/>
      <c r="N98" s="450"/>
      <c r="O98" s="450"/>
      <c r="P98" s="458">
        <f t="shared" si="1"/>
        <v>0</v>
      </c>
    </row>
    <row r="99" spans="1:16" ht="28.5">
      <c r="A99" s="31"/>
      <c r="B99" s="457">
        <v>40</v>
      </c>
      <c r="C99" s="442" t="s">
        <v>192</v>
      </c>
      <c r="D99" s="257" t="s">
        <v>34</v>
      </c>
      <c r="E99" s="445"/>
      <c r="F99" s="303"/>
      <c r="G99" s="303"/>
      <c r="H99" s="450"/>
      <c r="I99" s="450"/>
      <c r="J99" s="450"/>
      <c r="K99" s="450"/>
      <c r="L99" s="450"/>
      <c r="M99" s="450"/>
      <c r="N99" s="450"/>
      <c r="O99" s="450"/>
      <c r="P99" s="458">
        <f t="shared" si="1"/>
        <v>0</v>
      </c>
    </row>
    <row r="100" spans="1:16" ht="28.5">
      <c r="A100" s="31"/>
      <c r="B100" s="457">
        <v>41</v>
      </c>
      <c r="C100" s="442" t="s">
        <v>193</v>
      </c>
      <c r="D100" s="257" t="s">
        <v>34</v>
      </c>
      <c r="E100" s="445"/>
      <c r="F100" s="303"/>
      <c r="G100" s="303"/>
      <c r="H100" s="450"/>
      <c r="I100" s="450"/>
      <c r="J100" s="450"/>
      <c r="K100" s="450"/>
      <c r="L100" s="450"/>
      <c r="M100" s="450"/>
      <c r="N100" s="450"/>
      <c r="O100" s="450"/>
      <c r="P100" s="458">
        <f t="shared" si="1"/>
        <v>0</v>
      </c>
    </row>
    <row r="101" spans="1:16" ht="28.5">
      <c r="A101" s="31"/>
      <c r="B101" s="457">
        <v>42</v>
      </c>
      <c r="C101" s="442" t="s">
        <v>194</v>
      </c>
      <c r="D101" s="257" t="s">
        <v>34</v>
      </c>
      <c r="E101" s="445"/>
      <c r="F101" s="303"/>
      <c r="G101" s="303"/>
      <c r="H101" s="450"/>
      <c r="I101" s="450"/>
      <c r="J101" s="450"/>
      <c r="K101" s="450"/>
      <c r="L101" s="450"/>
      <c r="M101" s="450"/>
      <c r="N101" s="450"/>
      <c r="O101" s="450"/>
      <c r="P101" s="458">
        <f t="shared" si="1"/>
        <v>0</v>
      </c>
    </row>
    <row r="102" spans="1:16">
      <c r="A102" s="31"/>
      <c r="B102" s="457">
        <v>43</v>
      </c>
      <c r="C102" s="442" t="s">
        <v>195</v>
      </c>
      <c r="D102" s="257" t="s">
        <v>34</v>
      </c>
      <c r="E102" s="445"/>
      <c r="F102" s="303"/>
      <c r="G102" s="303"/>
      <c r="H102" s="450"/>
      <c r="I102" s="450"/>
      <c r="J102" s="450"/>
      <c r="K102" s="450"/>
      <c r="L102" s="450"/>
      <c r="M102" s="450"/>
      <c r="N102" s="450"/>
      <c r="O102" s="450"/>
      <c r="P102" s="458">
        <f t="shared" si="1"/>
        <v>0</v>
      </c>
    </row>
    <row r="103" spans="1:16" ht="42.75">
      <c r="A103" s="31"/>
      <c r="B103" s="457">
        <v>44</v>
      </c>
      <c r="C103" s="442" t="s">
        <v>196</v>
      </c>
      <c r="D103" s="257" t="s">
        <v>34</v>
      </c>
      <c r="E103" s="445"/>
      <c r="F103" s="303"/>
      <c r="G103" s="303"/>
      <c r="H103" s="450"/>
      <c r="I103" s="450"/>
      <c r="J103" s="450"/>
      <c r="K103" s="450"/>
      <c r="L103" s="450"/>
      <c r="M103" s="450"/>
      <c r="N103" s="450"/>
      <c r="O103" s="450"/>
      <c r="P103" s="458">
        <f t="shared" si="1"/>
        <v>0</v>
      </c>
    </row>
    <row r="104" spans="1:16" ht="28.5">
      <c r="A104" s="31"/>
      <c r="B104" s="457">
        <v>45</v>
      </c>
      <c r="C104" s="442" t="s">
        <v>197</v>
      </c>
      <c r="D104" s="257" t="s">
        <v>34</v>
      </c>
      <c r="E104" s="445"/>
      <c r="F104" s="303"/>
      <c r="G104" s="303"/>
      <c r="H104" s="450"/>
      <c r="I104" s="450"/>
      <c r="J104" s="450"/>
      <c r="K104" s="450"/>
      <c r="L104" s="450"/>
      <c r="M104" s="450"/>
      <c r="N104" s="450"/>
      <c r="O104" s="450"/>
      <c r="P104" s="458">
        <f t="shared" si="1"/>
        <v>0</v>
      </c>
    </row>
    <row r="105" spans="1:16" ht="28.5">
      <c r="A105" s="31"/>
      <c r="B105" s="457">
        <v>46</v>
      </c>
      <c r="C105" s="442" t="s">
        <v>198</v>
      </c>
      <c r="D105" s="257" t="s">
        <v>34</v>
      </c>
      <c r="E105" s="445"/>
      <c r="F105" s="303"/>
      <c r="G105" s="303"/>
      <c r="H105" s="450"/>
      <c r="I105" s="450"/>
      <c r="J105" s="450"/>
      <c r="K105" s="450"/>
      <c r="L105" s="450"/>
      <c r="M105" s="450"/>
      <c r="N105" s="450"/>
      <c r="O105" s="450"/>
      <c r="P105" s="458">
        <f t="shared" si="1"/>
        <v>0</v>
      </c>
    </row>
    <row r="106" spans="1:16" ht="28.5">
      <c r="A106" s="31"/>
      <c r="B106" s="457">
        <v>47</v>
      </c>
      <c r="C106" s="442" t="s">
        <v>199</v>
      </c>
      <c r="D106" s="257" t="s">
        <v>34</v>
      </c>
      <c r="E106" s="445"/>
      <c r="F106" s="303"/>
      <c r="G106" s="303"/>
      <c r="H106" s="450"/>
      <c r="I106" s="450"/>
      <c r="J106" s="450"/>
      <c r="K106" s="450"/>
      <c r="L106" s="450"/>
      <c r="M106" s="450"/>
      <c r="N106" s="450"/>
      <c r="O106" s="450"/>
      <c r="P106" s="458">
        <f t="shared" si="1"/>
        <v>0</v>
      </c>
    </row>
    <row r="107" spans="1:16" ht="28.5">
      <c r="A107" s="31"/>
      <c r="B107" s="457">
        <v>48</v>
      </c>
      <c r="C107" s="442" t="s">
        <v>200</v>
      </c>
      <c r="D107" s="257" t="s">
        <v>34</v>
      </c>
      <c r="E107" s="445"/>
      <c r="F107" s="303"/>
      <c r="G107" s="303"/>
      <c r="H107" s="450"/>
      <c r="I107" s="450"/>
      <c r="J107" s="450"/>
      <c r="K107" s="450"/>
      <c r="L107" s="450"/>
      <c r="M107" s="450"/>
      <c r="N107" s="450"/>
      <c r="O107" s="450"/>
      <c r="P107" s="458">
        <f t="shared" si="1"/>
        <v>0</v>
      </c>
    </row>
    <row r="108" spans="1:16" ht="28.5">
      <c r="A108" s="31"/>
      <c r="B108" s="457">
        <v>49</v>
      </c>
      <c r="C108" s="442" t="s">
        <v>201</v>
      </c>
      <c r="D108" s="257" t="s">
        <v>34</v>
      </c>
      <c r="E108" s="445"/>
      <c r="F108" s="303"/>
      <c r="G108" s="303"/>
      <c r="H108" s="450"/>
      <c r="I108" s="450"/>
      <c r="J108" s="450"/>
      <c r="K108" s="450"/>
      <c r="L108" s="450"/>
      <c r="M108" s="450"/>
      <c r="N108" s="450"/>
      <c r="O108" s="450"/>
      <c r="P108" s="458">
        <f t="shared" si="1"/>
        <v>0</v>
      </c>
    </row>
    <row r="109" spans="1:16">
      <c r="A109" s="31"/>
      <c r="B109" s="459" t="s">
        <v>262</v>
      </c>
      <c r="C109" s="442"/>
      <c r="D109" s="257" t="s">
        <v>257</v>
      </c>
      <c r="E109" s="445"/>
      <c r="F109" s="303"/>
      <c r="G109" s="303"/>
      <c r="H109" s="450"/>
      <c r="I109" s="450"/>
      <c r="J109" s="450"/>
      <c r="K109" s="450"/>
      <c r="L109" s="450"/>
      <c r="M109" s="450"/>
      <c r="N109" s="450"/>
      <c r="O109" s="450"/>
      <c r="P109" s="458"/>
    </row>
    <row r="110" spans="1:16">
      <c r="A110" s="31"/>
      <c r="B110" s="457"/>
      <c r="C110" s="630"/>
      <c r="D110" s="630"/>
      <c r="E110" s="272"/>
      <c r="F110" s="303"/>
      <c r="G110" s="303"/>
      <c r="H110" s="450"/>
      <c r="I110" s="450"/>
      <c r="J110" s="450"/>
      <c r="K110" s="450"/>
      <c r="L110" s="450"/>
      <c r="M110" s="450"/>
      <c r="N110" s="450"/>
      <c r="O110" s="450"/>
      <c r="P110" s="458"/>
    </row>
    <row r="111" spans="1:16">
      <c r="A111" s="31"/>
      <c r="B111" s="457"/>
      <c r="C111" s="630"/>
      <c r="D111" s="630"/>
      <c r="E111" s="272"/>
      <c r="F111" s="303"/>
      <c r="G111" s="303"/>
      <c r="H111" s="450"/>
      <c r="I111" s="450"/>
      <c r="J111" s="450"/>
      <c r="K111" s="450"/>
      <c r="L111" s="450"/>
      <c r="M111" s="450"/>
      <c r="N111" s="450"/>
      <c r="O111" s="450"/>
      <c r="P111" s="458"/>
    </row>
    <row r="112" spans="1:16">
      <c r="A112" s="31"/>
      <c r="B112" s="463"/>
      <c r="C112" s="630"/>
      <c r="D112" s="630"/>
      <c r="E112" s="272"/>
      <c r="F112" s="430"/>
      <c r="G112" s="430"/>
      <c r="H112" s="464"/>
      <c r="I112" s="464"/>
      <c r="J112" s="464"/>
      <c r="K112" s="464"/>
      <c r="L112" s="464"/>
      <c r="M112" s="464"/>
      <c r="N112" s="464"/>
      <c r="O112" s="464"/>
      <c r="P112" s="465"/>
    </row>
    <row r="113" spans="2:16">
      <c r="B113" s="543"/>
      <c r="C113" s="644" t="s">
        <v>224</v>
      </c>
      <c r="D113" s="644"/>
      <c r="E113" s="544"/>
      <c r="F113" s="545"/>
      <c r="G113" s="545"/>
      <c r="H113" s="546">
        <f>SUM(F19*H19,F20*H20,F21*H21,F22*H22,F23*H23,F24*H24,F48*H48,F65*H65,F66*H66,F67*H67,F68*H68)</f>
        <v>372322</v>
      </c>
      <c r="I113" s="546">
        <f>SUM(F30*I30,F31*I31,F32*I32,F33*I33,F34*I34,F74*I74,F75*I75,F76*I76,F77*I77,F78*I78,F79*I79,F80*I80,F81*I81,F87*I87,F88*I88,F89*I89)</f>
        <v>148872.565</v>
      </c>
      <c r="J113" s="547"/>
      <c r="K113" s="544"/>
      <c r="L113" s="544"/>
      <c r="M113" s="544"/>
      <c r="N113" s="546">
        <v>0</v>
      </c>
      <c r="O113" s="544"/>
      <c r="P113" s="548">
        <f>SUM(H113:O113)</f>
        <v>521194.565</v>
      </c>
    </row>
    <row r="114" spans="2:16">
      <c r="B114" s="533"/>
      <c r="C114" s="630" t="s">
        <v>264</v>
      </c>
      <c r="D114" s="630"/>
      <c r="E114" s="531"/>
      <c r="F114" s="530"/>
      <c r="G114" s="530"/>
      <c r="H114" s="531"/>
      <c r="I114" s="531"/>
      <c r="J114" s="532">
        <f>+J31*G31*E31+J30*G30*E30</f>
        <v>1779.3600000000001</v>
      </c>
      <c r="K114" s="532">
        <v>0</v>
      </c>
      <c r="L114" s="532">
        <v>0</v>
      </c>
      <c r="M114" s="532">
        <f>+M31*G31*E31</f>
        <v>0</v>
      </c>
      <c r="N114" s="531"/>
      <c r="O114" s="531"/>
      <c r="P114" s="534">
        <f>SUM(H114:O114)</f>
        <v>1779.3600000000001</v>
      </c>
    </row>
    <row r="115" spans="2:16">
      <c r="B115" s="533"/>
      <c r="C115" s="630" t="s">
        <v>265</v>
      </c>
      <c r="D115" s="630"/>
      <c r="E115" s="531"/>
      <c r="F115" s="530"/>
      <c r="G115" s="530"/>
      <c r="H115" s="531"/>
      <c r="I115" s="531"/>
      <c r="J115" s="532">
        <v>0</v>
      </c>
      <c r="K115" s="531">
        <f>K114-(E34*G34*K34)</f>
        <v>0</v>
      </c>
      <c r="L115" s="531"/>
      <c r="M115" s="531"/>
      <c r="N115" s="531"/>
      <c r="O115" s="531"/>
      <c r="P115" s="534"/>
    </row>
    <row r="116" spans="2:16">
      <c r="B116" s="535"/>
      <c r="C116" s="645"/>
      <c r="D116" s="645"/>
      <c r="E116" s="526"/>
      <c r="F116" s="524"/>
      <c r="G116" s="524"/>
      <c r="H116" s="526"/>
      <c r="I116" s="526"/>
      <c r="J116" s="526"/>
      <c r="K116" s="526"/>
      <c r="L116" s="526"/>
      <c r="M116" s="526"/>
      <c r="N116" s="526"/>
      <c r="O116" s="526"/>
      <c r="P116" s="536"/>
    </row>
    <row r="117" spans="2:16">
      <c r="B117" s="535"/>
      <c r="C117" s="525"/>
      <c r="D117" s="526"/>
      <c r="E117" s="526"/>
      <c r="F117" s="524"/>
      <c r="G117" s="524"/>
      <c r="H117" s="526"/>
      <c r="I117" s="526"/>
      <c r="J117" s="526"/>
      <c r="K117" s="526"/>
      <c r="L117" s="526"/>
      <c r="M117" s="526"/>
      <c r="N117" s="526"/>
      <c r="O117" s="526"/>
      <c r="P117" s="536"/>
    </row>
    <row r="118" spans="2:16">
      <c r="B118" s="551"/>
      <c r="C118" s="628" t="s">
        <v>328</v>
      </c>
      <c r="D118" s="628"/>
      <c r="E118" s="523"/>
      <c r="F118" s="527"/>
      <c r="G118" s="523"/>
      <c r="H118" s="528">
        <f>'3.  Distribution Rates'!J33</f>
        <v>1.4333333333333332E-2</v>
      </c>
      <c r="I118" s="528">
        <f>'3.  Distribution Rates'!J34</f>
        <v>1.3633333333333332E-2</v>
      </c>
      <c r="J118" s="528">
        <f>'3.  Distribution Rates'!I35</f>
        <v>4.611766666666667</v>
      </c>
      <c r="K118" s="528">
        <f>'3.  Distribution Rates'!I36</f>
        <v>0</v>
      </c>
      <c r="L118" s="528">
        <f>'3.  Distribution Rates'!J37</f>
        <v>0</v>
      </c>
      <c r="M118" s="528">
        <f>'3.  Distribution Rates'!J38</f>
        <v>0.87516666666666676</v>
      </c>
      <c r="N118" s="528">
        <f>'3.  Distribution Rates'!J39</f>
        <v>7.7666666666666674E-3</v>
      </c>
      <c r="O118" s="528"/>
      <c r="P118" s="552"/>
    </row>
    <row r="119" spans="2:16">
      <c r="B119" s="551"/>
      <c r="C119" s="628" t="s">
        <v>231</v>
      </c>
      <c r="D119" s="628"/>
      <c r="E119" s="526"/>
      <c r="F119" s="527"/>
      <c r="G119" s="527"/>
      <c r="H119" s="559">
        <f>+'4.  2011-14 LRAM'!H76*H118</f>
        <v>0</v>
      </c>
      <c r="I119" s="559">
        <f>+'4.  2011-14 LRAM'!I76*I118</f>
        <v>0</v>
      </c>
      <c r="J119" s="559">
        <f>+'4.  2011-14 LRAM'!J76*J118</f>
        <v>0</v>
      </c>
      <c r="K119" s="539"/>
      <c r="L119" s="539"/>
      <c r="M119" s="539"/>
      <c r="N119" s="539"/>
      <c r="O119" s="523"/>
      <c r="P119" s="537">
        <f>SUM(H119:O119)</f>
        <v>0</v>
      </c>
    </row>
    <row r="120" spans="2:16">
      <c r="B120" s="551"/>
      <c r="C120" s="628" t="s">
        <v>232</v>
      </c>
      <c r="D120" s="628"/>
      <c r="E120" s="526"/>
      <c r="F120" s="527"/>
      <c r="G120" s="527"/>
      <c r="H120" s="559">
        <f>+'4.  2011-14 LRAM'!H154*H118</f>
        <v>1499.1137459085944</v>
      </c>
      <c r="I120" s="559">
        <f>+'4.  2011-14 LRAM'!I154*I118</f>
        <v>1227.9127310740873</v>
      </c>
      <c r="J120" s="559">
        <f>+'4.  2011-14 LRAM'!J154*J118</f>
        <v>3352.447953899506</v>
      </c>
      <c r="K120" s="539"/>
      <c r="L120" s="539"/>
      <c r="M120" s="539"/>
      <c r="N120" s="539"/>
      <c r="O120" s="523"/>
      <c r="P120" s="537">
        <f>SUM(H120:O120)</f>
        <v>6079.4744308821882</v>
      </c>
    </row>
    <row r="121" spans="2:16">
      <c r="B121" s="551"/>
      <c r="C121" s="628" t="s">
        <v>233</v>
      </c>
      <c r="D121" s="628"/>
      <c r="E121" s="526"/>
      <c r="F121" s="527"/>
      <c r="G121" s="527"/>
      <c r="H121" s="559">
        <f>+'4.  2011-14 LRAM'!H233*H118</f>
        <v>1705.5571051480833</v>
      </c>
      <c r="I121" s="559">
        <f>+'4.  2011-14 LRAM'!I233*I118</f>
        <v>720.49638959551623</v>
      </c>
      <c r="J121" s="559">
        <f>+'4.  2011-14 LRAM'!J233*J118</f>
        <v>463.59891370404262</v>
      </c>
      <c r="K121" s="539"/>
      <c r="L121" s="539"/>
      <c r="M121" s="539"/>
      <c r="N121" s="539"/>
      <c r="O121" s="523"/>
      <c r="P121" s="537">
        <f t="shared" ref="P121" si="2">SUM(H121:O121)</f>
        <v>2889.6524084476423</v>
      </c>
    </row>
    <row r="122" spans="2:16">
      <c r="B122" s="551"/>
      <c r="C122" s="628" t="s">
        <v>234</v>
      </c>
      <c r="D122" s="628"/>
      <c r="E122" s="526"/>
      <c r="F122" s="527"/>
      <c r="G122" s="527"/>
      <c r="H122" s="559">
        <f>+'4.  2011-14 LRAM'!H313*H118</f>
        <v>5323.1269217284107</v>
      </c>
      <c r="I122" s="559">
        <f>+'4.  2011-14 LRAM'!I313*I118</f>
        <v>2545.1571088526366</v>
      </c>
      <c r="J122" s="559">
        <f>+'4.  2011-14 LRAM'!J313*J118</f>
        <v>694.8316779617835</v>
      </c>
      <c r="K122" s="539"/>
      <c r="L122" s="539"/>
      <c r="M122" s="539"/>
      <c r="N122" s="539"/>
      <c r="O122" s="523"/>
      <c r="P122" s="537">
        <f>SUM(H122:O122)</f>
        <v>8563.1157085428313</v>
      </c>
    </row>
    <row r="123" spans="2:16">
      <c r="B123" s="551"/>
      <c r="C123" s="628" t="s">
        <v>235</v>
      </c>
      <c r="D123" s="628"/>
      <c r="E123" s="526"/>
      <c r="F123" s="527"/>
      <c r="G123" s="527"/>
      <c r="H123" s="549">
        <f>H113*H118</f>
        <v>5336.6153333333323</v>
      </c>
      <c r="I123" s="549">
        <f>I113*I118</f>
        <v>2029.6293028333332</v>
      </c>
      <c r="J123" s="549">
        <f>J114*J118</f>
        <v>8205.993136000001</v>
      </c>
      <c r="K123" s="549">
        <f>K114*K118</f>
        <v>0</v>
      </c>
      <c r="L123" s="549">
        <f>L114*L118</f>
        <v>0</v>
      </c>
      <c r="M123" s="549">
        <f>M114*M118</f>
        <v>0</v>
      </c>
      <c r="N123" s="549">
        <f>N113*N118</f>
        <v>0</v>
      </c>
      <c r="O123" s="523"/>
      <c r="P123" s="537">
        <f>SUM(H123:O123)</f>
        <v>15572.237772166667</v>
      </c>
    </row>
    <row r="124" spans="2:16">
      <c r="B124" s="535"/>
      <c r="C124" s="550" t="s">
        <v>225</v>
      </c>
      <c r="D124" s="526"/>
      <c r="E124" s="526"/>
      <c r="F124" s="524"/>
      <c r="G124" s="524"/>
      <c r="H124" s="529">
        <f>SUM(H119:H123)</f>
        <v>13864.41310611842</v>
      </c>
      <c r="I124" s="529">
        <f t="shared" ref="I124:N124" si="3">SUM(I119:I123)</f>
        <v>6523.1955323555731</v>
      </c>
      <c r="J124" s="529">
        <f>SUM(J119:J123)</f>
        <v>12716.871681565333</v>
      </c>
      <c r="K124" s="529">
        <f t="shared" si="3"/>
        <v>0</v>
      </c>
      <c r="L124" s="529">
        <f t="shared" si="3"/>
        <v>0</v>
      </c>
      <c r="M124" s="529">
        <f t="shared" si="3"/>
        <v>0</v>
      </c>
      <c r="N124" s="529">
        <f t="shared" si="3"/>
        <v>0</v>
      </c>
      <c r="O124" s="526"/>
      <c r="P124" s="538">
        <f>SUM(P119:P123)</f>
        <v>33104.480320039329</v>
      </c>
    </row>
    <row r="125" spans="2:16">
      <c r="B125" s="535"/>
      <c r="C125" s="550"/>
      <c r="D125" s="526"/>
      <c r="E125" s="526"/>
      <c r="F125" s="524"/>
      <c r="G125" s="524"/>
      <c r="H125" s="529"/>
      <c r="I125" s="529"/>
      <c r="J125" s="529"/>
      <c r="K125" s="529"/>
      <c r="L125" s="529"/>
      <c r="M125" s="529"/>
      <c r="N125" s="529"/>
      <c r="O125" s="526"/>
      <c r="P125" s="538"/>
    </row>
    <row r="126" spans="2:16">
      <c r="B126" s="556"/>
      <c r="C126" s="628" t="s">
        <v>226</v>
      </c>
      <c r="D126" s="628"/>
      <c r="E126" s="555"/>
      <c r="F126" s="522"/>
      <c r="G126" s="522"/>
      <c r="H126" s="539">
        <f>$H$113*'6.  Persistence Rates'!$E$44</f>
        <v>368768.17361069313</v>
      </c>
      <c r="I126" s="539">
        <f>$I$113*'6.  Persistence Rates'!$E$44</f>
        <v>147451.57120930057</v>
      </c>
      <c r="J126" s="539">
        <f>J114*'6.  Persistence Rates'!N$44</f>
        <v>1739.2925281473902</v>
      </c>
      <c r="K126" s="539"/>
      <c r="L126" s="539"/>
      <c r="M126" s="539"/>
      <c r="N126" s="539"/>
      <c r="O126" s="522"/>
      <c r="P126" s="542"/>
    </row>
    <row r="127" spans="2:16">
      <c r="B127" s="556"/>
      <c r="C127" s="628" t="s">
        <v>227</v>
      </c>
      <c r="D127" s="628"/>
      <c r="E127" s="555"/>
      <c r="F127" s="522"/>
      <c r="G127" s="522"/>
      <c r="H127" s="539">
        <f>H113*'6.  Persistence Rates'!F$44</f>
        <v>367540.55197931326</v>
      </c>
      <c r="I127" s="539">
        <f>I113*'6.  Persistence Rates'!F$44</f>
        <v>146960.70797502215</v>
      </c>
      <c r="J127" s="539">
        <f>$J$114*'6.  Persistence Rates'!$O$44</f>
        <v>1723.8119140225181</v>
      </c>
      <c r="K127" s="539"/>
      <c r="L127" s="539"/>
      <c r="M127" s="539"/>
      <c r="N127" s="539"/>
      <c r="O127" s="522"/>
      <c r="P127" s="542"/>
    </row>
    <row r="128" spans="2:16">
      <c r="B128" s="556"/>
      <c r="C128" s="628" t="s">
        <v>228</v>
      </c>
      <c r="D128" s="628"/>
      <c r="E128" s="555"/>
      <c r="F128" s="522"/>
      <c r="G128" s="522"/>
      <c r="H128" s="539">
        <f>H113*'6.  Persistence Rates'!G$44</f>
        <v>367510.79518875026</v>
      </c>
      <c r="I128" s="539">
        <f>I113*'6.  Persistence Rates'!G$44</f>
        <v>146948.80975322143</v>
      </c>
      <c r="J128" s="539">
        <f>$J$114*'6.  Persistence Rates'!$P$44</f>
        <v>1723.8119140225181</v>
      </c>
      <c r="K128" s="539"/>
      <c r="L128" s="539"/>
      <c r="M128" s="539"/>
      <c r="N128" s="539"/>
      <c r="O128" s="522"/>
      <c r="P128" s="542"/>
    </row>
    <row r="129" spans="2:16">
      <c r="B129" s="556"/>
      <c r="C129" s="628" t="s">
        <v>229</v>
      </c>
      <c r="D129" s="628"/>
      <c r="E129" s="555"/>
      <c r="F129" s="522"/>
      <c r="G129" s="522"/>
      <c r="H129" s="539">
        <f>H113*'6.  Persistence Rates'!H$44</f>
        <v>367510.79518875026</v>
      </c>
      <c r="I129" s="539">
        <f>I113*'6.  Persistence Rates'!H$44</f>
        <v>146948.80975322143</v>
      </c>
      <c r="J129" s="539">
        <f>$J$114*'6.  Persistence Rates'!$Q$44</f>
        <v>1723.8119140225181</v>
      </c>
      <c r="K129" s="539"/>
      <c r="L129" s="539"/>
      <c r="M129" s="539"/>
      <c r="N129" s="539"/>
      <c r="O129" s="522"/>
      <c r="P129" s="542"/>
    </row>
    <row r="130" spans="2:16">
      <c r="B130" s="557"/>
      <c r="C130" s="629" t="s">
        <v>230</v>
      </c>
      <c r="D130" s="629"/>
      <c r="E130" s="558"/>
      <c r="F130" s="540"/>
      <c r="G130" s="540"/>
      <c r="H130" s="554">
        <f>H113*'6.  Persistence Rates'!I$44</f>
        <v>367322.73596888757</v>
      </c>
      <c r="I130" s="554">
        <f>I113*'6.  Persistence Rates'!I$44</f>
        <v>146873.61446948088</v>
      </c>
      <c r="J130" s="554">
        <f>$J$114*'6.  Persistence Rates'!$R$44</f>
        <v>1721.9906653019448</v>
      </c>
      <c r="K130" s="554"/>
      <c r="L130" s="554"/>
      <c r="M130" s="554"/>
      <c r="N130" s="554"/>
      <c r="O130" s="540"/>
      <c r="P130" s="553"/>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C61:D61"/>
    <mergeCell ref="B94:P94"/>
    <mergeCell ref="C110:D110"/>
    <mergeCell ref="C111:D11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68" activePane="bottomLeft" state="frozen"/>
      <selection pane="bottomLeft" activeCell="K79" sqref="K79"/>
    </sheetView>
  </sheetViews>
  <sheetFormatPr defaultRowHeight="15" outlineLevelRow="1"/>
  <cols>
    <col min="1" max="1" width="6.5703125" style="22" customWidth="1"/>
    <col min="2" max="2" width="5.140625" style="22" customWidth="1"/>
    <col min="3" max="3" width="44.28515625" style="33" customWidth="1"/>
    <col min="4" max="4" width="12.28515625" style="38" customWidth="1"/>
    <col min="5" max="5" width="13.28515625" style="38" customWidth="1"/>
    <col min="6" max="7" width="19.42578125" style="22" customWidth="1"/>
    <col min="8" max="14" width="12.7109375" style="22" customWidth="1"/>
    <col min="15" max="15" width="8.140625" style="22" customWidth="1"/>
    <col min="16" max="16" width="11.28515625" style="22" customWidth="1"/>
    <col min="17" max="17" width="13.140625" style="22" customWidth="1"/>
    <col min="18" max="16384" width="9.140625" style="22"/>
  </cols>
  <sheetData>
    <row r="1" spans="1:18" ht="19.5" customHeight="1"/>
    <row r="2" spans="1:18" ht="18.75" customHeight="1">
      <c r="B2" s="668" t="s">
        <v>269</v>
      </c>
      <c r="C2" s="668"/>
      <c r="D2" s="668"/>
      <c r="E2" s="668"/>
      <c r="F2" s="668"/>
      <c r="G2" s="668"/>
      <c r="H2" s="668"/>
      <c r="I2" s="668"/>
      <c r="J2" s="668"/>
      <c r="K2" s="668"/>
      <c r="L2" s="668"/>
      <c r="M2" s="668"/>
      <c r="N2" s="668"/>
      <c r="O2" s="668"/>
      <c r="P2" s="668"/>
    </row>
    <row r="3" spans="1:18" ht="18.75" customHeight="1" outlineLevel="1">
      <c r="B3" s="58"/>
      <c r="C3" s="174"/>
      <c r="D3" s="58"/>
      <c r="E3" s="58"/>
      <c r="F3" s="58"/>
      <c r="G3" s="58"/>
      <c r="H3" s="58"/>
      <c r="I3" s="58"/>
      <c r="J3" s="58"/>
      <c r="K3" s="58"/>
      <c r="L3" s="58"/>
      <c r="M3" s="58"/>
      <c r="N3" s="58"/>
      <c r="O3" s="58"/>
      <c r="P3" s="58"/>
    </row>
    <row r="4" spans="1:18" ht="35.25" customHeight="1" outlineLevel="1">
      <c r="A4" s="247"/>
      <c r="B4" s="416"/>
      <c r="C4" s="394" t="s">
        <v>404</v>
      </c>
      <c r="D4" s="416"/>
      <c r="E4" s="616" t="s">
        <v>367</v>
      </c>
      <c r="F4" s="616"/>
      <c r="G4" s="616"/>
      <c r="H4" s="616"/>
      <c r="I4" s="616"/>
      <c r="J4" s="616"/>
      <c r="K4" s="616"/>
      <c r="L4" s="616"/>
      <c r="M4" s="616"/>
      <c r="N4" s="616"/>
      <c r="O4" s="616"/>
      <c r="P4" s="616"/>
    </row>
    <row r="5" spans="1:18" ht="18.75" customHeight="1" outlineLevel="1">
      <c r="A5" s="44"/>
      <c r="B5" s="416"/>
      <c r="C5" s="417"/>
      <c r="D5" s="416"/>
      <c r="E5" s="397" t="s">
        <v>361</v>
      </c>
      <c r="F5" s="416"/>
      <c r="G5" s="416"/>
      <c r="H5" s="416"/>
      <c r="I5" s="416"/>
      <c r="J5" s="416"/>
      <c r="K5" s="416"/>
      <c r="L5" s="416"/>
      <c r="M5" s="416"/>
      <c r="N5" s="416"/>
      <c r="O5" s="416"/>
      <c r="P5" s="416"/>
    </row>
    <row r="6" spans="1:18" ht="18.75" customHeight="1" outlineLevel="1">
      <c r="A6" s="44"/>
      <c r="B6" s="416"/>
      <c r="C6" s="417"/>
      <c r="D6" s="416"/>
      <c r="E6" s="397" t="s">
        <v>362</v>
      </c>
      <c r="F6" s="416"/>
      <c r="G6" s="416"/>
      <c r="H6" s="416"/>
      <c r="I6" s="416"/>
      <c r="J6" s="416"/>
      <c r="K6" s="416"/>
      <c r="L6" s="416"/>
      <c r="M6" s="416"/>
      <c r="N6" s="416"/>
      <c r="O6" s="416"/>
      <c r="P6" s="416"/>
    </row>
    <row r="7" spans="1:18" ht="18.75" customHeight="1" outlineLevel="1">
      <c r="A7" s="44"/>
      <c r="B7" s="416"/>
      <c r="C7" s="417"/>
      <c r="D7" s="416"/>
      <c r="E7" s="397" t="s">
        <v>423</v>
      </c>
      <c r="F7" s="416"/>
      <c r="G7" s="416"/>
      <c r="H7" s="416"/>
      <c r="I7" s="416"/>
      <c r="J7" s="416"/>
      <c r="K7" s="416"/>
      <c r="L7" s="416"/>
      <c r="M7" s="416"/>
      <c r="N7" s="416"/>
      <c r="O7" s="416"/>
      <c r="P7" s="416"/>
    </row>
    <row r="8" spans="1:18" ht="18.75" customHeight="1" outlineLevel="1">
      <c r="A8" s="44"/>
      <c r="B8" s="416"/>
      <c r="C8" s="417"/>
      <c r="D8" s="416"/>
      <c r="E8" s="397"/>
      <c r="F8" s="416"/>
      <c r="G8" s="416"/>
      <c r="H8" s="416"/>
      <c r="I8" s="416"/>
      <c r="J8" s="416"/>
      <c r="K8" s="416"/>
      <c r="L8" s="416"/>
      <c r="M8" s="416"/>
      <c r="N8" s="416"/>
      <c r="O8" s="416"/>
      <c r="P8" s="416"/>
    </row>
    <row r="9" spans="1:18" ht="18.75" customHeight="1" outlineLevel="1">
      <c r="A9" s="44"/>
      <c r="B9" s="416"/>
      <c r="C9" s="418" t="s">
        <v>341</v>
      </c>
      <c r="D9" s="416"/>
      <c r="E9" s="676" t="s">
        <v>368</v>
      </c>
      <c r="F9" s="676"/>
      <c r="G9" s="416"/>
      <c r="H9" s="416"/>
      <c r="I9" s="416"/>
      <c r="J9" s="416"/>
      <c r="K9" s="416"/>
      <c r="L9" s="416"/>
      <c r="M9" s="416"/>
      <c r="N9" s="416"/>
      <c r="O9" s="416"/>
      <c r="P9" s="416"/>
      <c r="R9" s="77"/>
    </row>
    <row r="10" spans="1:18" ht="18.75" customHeight="1" outlineLevel="1">
      <c r="A10" s="44"/>
      <c r="B10" s="416"/>
      <c r="C10" s="417"/>
      <c r="D10" s="416"/>
      <c r="E10" s="677" t="s">
        <v>342</v>
      </c>
      <c r="F10" s="677"/>
      <c r="G10" s="416"/>
      <c r="H10" s="416"/>
      <c r="I10" s="416"/>
      <c r="J10" s="416"/>
      <c r="K10" s="416"/>
      <c r="L10" s="416"/>
      <c r="M10" s="416"/>
      <c r="N10" s="416"/>
      <c r="O10" s="416"/>
      <c r="P10" s="416"/>
    </row>
    <row r="11" spans="1:18" ht="18.75" customHeight="1">
      <c r="B11" s="58"/>
      <c r="C11" s="58"/>
      <c r="D11" s="58"/>
      <c r="E11" s="134"/>
      <c r="G11" s="58"/>
      <c r="H11" s="58"/>
      <c r="I11" s="58"/>
      <c r="J11" s="58"/>
      <c r="K11" s="58"/>
      <c r="L11" s="58"/>
      <c r="M11" s="58"/>
      <c r="N11" s="58"/>
      <c r="O11" s="58"/>
      <c r="P11" s="58"/>
    </row>
    <row r="12" spans="1:18" ht="18.75" customHeight="1">
      <c r="B12" s="190" t="s">
        <v>483</v>
      </c>
      <c r="C12" s="58"/>
      <c r="D12" s="58"/>
      <c r="E12" s="167"/>
      <c r="F12" s="58"/>
      <c r="G12" s="58"/>
      <c r="H12" s="58"/>
      <c r="I12" s="58"/>
      <c r="J12" s="58"/>
      <c r="K12" s="58"/>
      <c r="L12" s="58"/>
      <c r="M12" s="58"/>
      <c r="N12" s="58"/>
      <c r="O12" s="58"/>
      <c r="P12" s="58"/>
    </row>
    <row r="13" spans="1:18" ht="45">
      <c r="B13" s="670" t="s">
        <v>59</v>
      </c>
      <c r="C13" s="672" t="s">
        <v>0</v>
      </c>
      <c r="D13" s="672" t="s">
        <v>45</v>
      </c>
      <c r="E13" s="672" t="s">
        <v>208</v>
      </c>
      <c r="F13" s="242" t="s">
        <v>205</v>
      </c>
      <c r="G13" s="242" t="s">
        <v>46</v>
      </c>
      <c r="H13" s="674" t="s">
        <v>60</v>
      </c>
      <c r="I13" s="674"/>
      <c r="J13" s="674"/>
      <c r="K13" s="674"/>
      <c r="L13" s="674"/>
      <c r="M13" s="674"/>
      <c r="N13" s="674"/>
      <c r="O13" s="674"/>
      <c r="P13" s="675"/>
    </row>
    <row r="14" spans="1:18" ht="60">
      <c r="B14" s="671"/>
      <c r="C14" s="673"/>
      <c r="D14" s="673"/>
      <c r="E14" s="673"/>
      <c r="F14" s="466" t="s">
        <v>216</v>
      </c>
      <c r="G14" s="466" t="s">
        <v>217</v>
      </c>
      <c r="H14" s="467" t="s">
        <v>38</v>
      </c>
      <c r="I14" s="467" t="s">
        <v>40</v>
      </c>
      <c r="J14" s="467" t="s">
        <v>109</v>
      </c>
      <c r="K14" s="467" t="s">
        <v>110</v>
      </c>
      <c r="L14" s="467" t="s">
        <v>41</v>
      </c>
      <c r="M14" s="467" t="s">
        <v>42</v>
      </c>
      <c r="N14" s="467" t="s">
        <v>43</v>
      </c>
      <c r="O14" s="467" t="s">
        <v>106</v>
      </c>
      <c r="P14" s="470" t="s">
        <v>35</v>
      </c>
    </row>
    <row r="15" spans="1:18" ht="29.25" customHeight="1">
      <c r="B15" s="658" t="s">
        <v>144</v>
      </c>
      <c r="C15" s="659"/>
      <c r="D15" s="659"/>
      <c r="E15" s="659"/>
      <c r="F15" s="659"/>
      <c r="G15" s="659"/>
      <c r="H15" s="659"/>
      <c r="I15" s="659"/>
      <c r="J15" s="659"/>
      <c r="K15" s="659"/>
      <c r="L15" s="659"/>
      <c r="M15" s="659"/>
      <c r="N15" s="659"/>
      <c r="O15" s="659"/>
      <c r="P15" s="660"/>
    </row>
    <row r="16" spans="1:18" ht="26.25" customHeight="1">
      <c r="A16" s="47"/>
      <c r="B16" s="650" t="s">
        <v>145</v>
      </c>
      <c r="C16" s="651"/>
      <c r="D16" s="651"/>
      <c r="E16" s="651"/>
      <c r="F16" s="651"/>
      <c r="G16" s="651"/>
      <c r="H16" s="651"/>
      <c r="I16" s="651"/>
      <c r="J16" s="651"/>
      <c r="K16" s="651"/>
      <c r="L16" s="651"/>
      <c r="M16" s="651"/>
      <c r="N16" s="651"/>
      <c r="O16" s="651"/>
      <c r="P16" s="652"/>
    </row>
    <row r="17" spans="1:16">
      <c r="A17" s="31"/>
      <c r="B17" s="457">
        <v>1</v>
      </c>
      <c r="C17" s="442" t="s">
        <v>146</v>
      </c>
      <c r="D17" s="257" t="s">
        <v>34</v>
      </c>
      <c r="E17" s="443"/>
      <c r="F17" s="303"/>
      <c r="G17" s="303"/>
      <c r="H17" s="454">
        <v>1</v>
      </c>
      <c r="I17" s="444"/>
      <c r="J17" s="444"/>
      <c r="K17" s="444"/>
      <c r="L17" s="444"/>
      <c r="M17" s="444"/>
      <c r="N17" s="444"/>
      <c r="O17" s="444"/>
      <c r="P17" s="458">
        <f>SUM(H17:O17)</f>
        <v>1</v>
      </c>
    </row>
    <row r="18" spans="1:16">
      <c r="A18" s="8"/>
      <c r="B18" s="457">
        <v>2</v>
      </c>
      <c r="C18" s="442" t="s">
        <v>147</v>
      </c>
      <c r="D18" s="257" t="s">
        <v>34</v>
      </c>
      <c r="E18" s="445"/>
      <c r="F18" s="303"/>
      <c r="G18" s="303"/>
      <c r="H18" s="454">
        <v>1</v>
      </c>
      <c r="I18" s="444"/>
      <c r="J18" s="444"/>
      <c r="K18" s="444"/>
      <c r="L18" s="444"/>
      <c r="M18" s="444"/>
      <c r="N18" s="444"/>
      <c r="O18" s="444"/>
      <c r="P18" s="458">
        <f t="shared" ref="P18:P79" si="0">SUM(H18:O18)</f>
        <v>1</v>
      </c>
    </row>
    <row r="19" spans="1:16">
      <c r="A19" s="31"/>
      <c r="B19" s="457">
        <v>3</v>
      </c>
      <c r="C19" s="442" t="s">
        <v>148</v>
      </c>
      <c r="D19" s="257" t="s">
        <v>34</v>
      </c>
      <c r="E19" s="445"/>
      <c r="F19" s="303"/>
      <c r="G19" s="303"/>
      <c r="H19" s="454">
        <v>1</v>
      </c>
      <c r="I19" s="444"/>
      <c r="J19" s="444"/>
      <c r="K19" s="444"/>
      <c r="L19" s="444"/>
      <c r="M19" s="444"/>
      <c r="N19" s="444"/>
      <c r="O19" s="444"/>
      <c r="P19" s="458">
        <f t="shared" si="0"/>
        <v>1</v>
      </c>
    </row>
    <row r="20" spans="1:16">
      <c r="A20" s="31"/>
      <c r="B20" s="457">
        <v>4</v>
      </c>
      <c r="C20" s="442" t="s">
        <v>149</v>
      </c>
      <c r="D20" s="257" t="s">
        <v>34</v>
      </c>
      <c r="E20" s="445"/>
      <c r="F20" s="303"/>
      <c r="G20" s="303"/>
      <c r="H20" s="454">
        <v>1</v>
      </c>
      <c r="I20" s="444"/>
      <c r="J20" s="444"/>
      <c r="K20" s="444"/>
      <c r="L20" s="444"/>
      <c r="M20" s="444"/>
      <c r="N20" s="444"/>
      <c r="O20" s="444"/>
      <c r="P20" s="458">
        <f t="shared" si="0"/>
        <v>1</v>
      </c>
    </row>
    <row r="21" spans="1:16">
      <c r="A21" s="31"/>
      <c r="B21" s="457">
        <v>5</v>
      </c>
      <c r="C21" s="442" t="s">
        <v>150</v>
      </c>
      <c r="D21" s="257" t="s">
        <v>34</v>
      </c>
      <c r="E21" s="445"/>
      <c r="F21" s="303"/>
      <c r="G21" s="303"/>
      <c r="H21" s="454">
        <v>1</v>
      </c>
      <c r="I21" s="444"/>
      <c r="J21" s="444"/>
      <c r="K21" s="444"/>
      <c r="L21" s="444"/>
      <c r="M21" s="444"/>
      <c r="N21" s="444"/>
      <c r="O21" s="444"/>
      <c r="P21" s="458">
        <f t="shared" si="0"/>
        <v>1</v>
      </c>
    </row>
    <row r="22" spans="1:16" ht="28.5">
      <c r="A22" s="31"/>
      <c r="B22" s="457">
        <v>6</v>
      </c>
      <c r="C22" s="442" t="s">
        <v>151</v>
      </c>
      <c r="D22" s="257" t="s">
        <v>34</v>
      </c>
      <c r="E22" s="445"/>
      <c r="F22" s="303"/>
      <c r="G22" s="303"/>
      <c r="H22" s="454">
        <v>1</v>
      </c>
      <c r="I22" s="444"/>
      <c r="J22" s="444"/>
      <c r="K22" s="444"/>
      <c r="L22" s="444"/>
      <c r="M22" s="444"/>
      <c r="N22" s="444"/>
      <c r="O22" s="444"/>
      <c r="P22" s="458">
        <f t="shared" si="0"/>
        <v>1</v>
      </c>
    </row>
    <row r="23" spans="1:16">
      <c r="A23" s="31"/>
      <c r="B23" s="459" t="s">
        <v>267</v>
      </c>
      <c r="C23" s="442"/>
      <c r="D23" s="257" t="s">
        <v>257</v>
      </c>
      <c r="E23" s="445"/>
      <c r="F23" s="303"/>
      <c r="G23" s="303"/>
      <c r="H23" s="454"/>
      <c r="I23" s="444"/>
      <c r="J23" s="444"/>
      <c r="K23" s="444"/>
      <c r="L23" s="444"/>
      <c r="M23" s="444"/>
      <c r="N23" s="444"/>
      <c r="O23" s="444"/>
      <c r="P23" s="458">
        <f t="shared" si="0"/>
        <v>0</v>
      </c>
    </row>
    <row r="24" spans="1:16">
      <c r="A24" s="31"/>
      <c r="B24" s="457"/>
      <c r="C24" s="630"/>
      <c r="D24" s="630"/>
      <c r="E24" s="272"/>
      <c r="F24" s="303"/>
      <c r="G24" s="303"/>
      <c r="H24" s="454"/>
      <c r="I24" s="444"/>
      <c r="J24" s="444"/>
      <c r="K24" s="444"/>
      <c r="L24" s="444"/>
      <c r="M24" s="444"/>
      <c r="N24" s="444"/>
      <c r="O24" s="444"/>
      <c r="P24" s="458">
        <f t="shared" si="0"/>
        <v>0</v>
      </c>
    </row>
    <row r="25" spans="1:16">
      <c r="A25" s="31"/>
      <c r="B25" s="457"/>
      <c r="C25" s="630"/>
      <c r="D25" s="630"/>
      <c r="E25" s="272"/>
      <c r="F25" s="303"/>
      <c r="G25" s="303"/>
      <c r="H25" s="454"/>
      <c r="I25" s="444"/>
      <c r="J25" s="444"/>
      <c r="K25" s="444"/>
      <c r="L25" s="444"/>
      <c r="M25" s="444"/>
      <c r="N25" s="444"/>
      <c r="O25" s="444"/>
      <c r="P25" s="458">
        <f t="shared" si="0"/>
        <v>0</v>
      </c>
    </row>
    <row r="26" spans="1:16">
      <c r="A26" s="31"/>
      <c r="B26" s="457"/>
      <c r="C26" s="630"/>
      <c r="D26" s="630"/>
      <c r="E26" s="272"/>
      <c r="F26" s="303"/>
      <c r="G26" s="303"/>
      <c r="H26" s="454"/>
      <c r="I26" s="444"/>
      <c r="J26" s="444"/>
      <c r="K26" s="444"/>
      <c r="L26" s="444"/>
      <c r="M26" s="444"/>
      <c r="N26" s="444"/>
      <c r="O26" s="444"/>
      <c r="P26" s="458">
        <f t="shared" si="0"/>
        <v>0</v>
      </c>
    </row>
    <row r="27" spans="1:16" ht="25.5" customHeight="1">
      <c r="A27" s="47"/>
      <c r="B27" s="650" t="s">
        <v>152</v>
      </c>
      <c r="C27" s="651"/>
      <c r="D27" s="651"/>
      <c r="E27" s="651"/>
      <c r="F27" s="651"/>
      <c r="G27" s="651"/>
      <c r="H27" s="651"/>
      <c r="I27" s="651"/>
      <c r="J27" s="651"/>
      <c r="K27" s="651"/>
      <c r="L27" s="651"/>
      <c r="M27" s="651"/>
      <c r="N27" s="651"/>
      <c r="O27" s="651"/>
      <c r="P27" s="652"/>
    </row>
    <row r="28" spans="1:16">
      <c r="A28" s="31"/>
      <c r="B28" s="457">
        <v>7</v>
      </c>
      <c r="C28" s="442" t="s">
        <v>153</v>
      </c>
      <c r="D28" s="257" t="s">
        <v>34</v>
      </c>
      <c r="E28" s="445">
        <v>12</v>
      </c>
      <c r="F28" s="303"/>
      <c r="G28" s="303">
        <v>50</v>
      </c>
      <c r="H28" s="444"/>
      <c r="I28" s="454">
        <v>0.2</v>
      </c>
      <c r="J28" s="454">
        <v>0.5</v>
      </c>
      <c r="K28" s="454">
        <v>0.3</v>
      </c>
      <c r="L28" s="444"/>
      <c r="M28" s="444"/>
      <c r="N28" s="444"/>
      <c r="O28" s="444"/>
      <c r="P28" s="458">
        <f t="shared" si="0"/>
        <v>1</v>
      </c>
    </row>
    <row r="29" spans="1:16" ht="28.5">
      <c r="A29" s="31"/>
      <c r="B29" s="457">
        <v>8</v>
      </c>
      <c r="C29" s="442" t="s">
        <v>154</v>
      </c>
      <c r="D29" s="257" t="s">
        <v>34</v>
      </c>
      <c r="E29" s="445">
        <v>12</v>
      </c>
      <c r="F29" s="303"/>
      <c r="G29" s="303"/>
      <c r="H29" s="444"/>
      <c r="I29" s="454">
        <v>0.8</v>
      </c>
      <c r="J29" s="454">
        <v>0.2</v>
      </c>
      <c r="K29" s="444"/>
      <c r="L29" s="444"/>
      <c r="M29" s="444"/>
      <c r="N29" s="444"/>
      <c r="O29" s="444"/>
      <c r="P29" s="458">
        <f t="shared" si="0"/>
        <v>1</v>
      </c>
    </row>
    <row r="30" spans="1:16" ht="28.5">
      <c r="A30" s="31"/>
      <c r="B30" s="457">
        <v>9</v>
      </c>
      <c r="C30" s="442" t="s">
        <v>155</v>
      </c>
      <c r="D30" s="257" t="s">
        <v>34</v>
      </c>
      <c r="E30" s="445">
        <v>12</v>
      </c>
      <c r="F30" s="303"/>
      <c r="G30" s="303"/>
      <c r="H30" s="444"/>
      <c r="I30" s="454">
        <v>0.5</v>
      </c>
      <c r="J30" s="454">
        <v>0.5</v>
      </c>
      <c r="K30" s="444"/>
      <c r="L30" s="444"/>
      <c r="M30" s="444"/>
      <c r="N30" s="444"/>
      <c r="O30" s="444"/>
      <c r="P30" s="458">
        <f t="shared" si="0"/>
        <v>1</v>
      </c>
    </row>
    <row r="31" spans="1:16" ht="28.5">
      <c r="A31" s="31"/>
      <c r="B31" s="457">
        <v>10</v>
      </c>
      <c r="C31" s="442" t="s">
        <v>156</v>
      </c>
      <c r="D31" s="257" t="s">
        <v>34</v>
      </c>
      <c r="E31" s="445">
        <v>12</v>
      </c>
      <c r="F31" s="303"/>
      <c r="G31" s="303"/>
      <c r="H31" s="444"/>
      <c r="I31" s="454">
        <v>1</v>
      </c>
      <c r="J31" s="444"/>
      <c r="K31" s="444"/>
      <c r="L31" s="444"/>
      <c r="M31" s="444"/>
      <c r="N31" s="444"/>
      <c r="O31" s="444"/>
      <c r="P31" s="458">
        <f t="shared" si="0"/>
        <v>1</v>
      </c>
    </row>
    <row r="32" spans="1:16" ht="28.5">
      <c r="A32" s="31"/>
      <c r="B32" s="457">
        <v>11</v>
      </c>
      <c r="C32" s="442" t="s">
        <v>157</v>
      </c>
      <c r="D32" s="257" t="s">
        <v>34</v>
      </c>
      <c r="E32" s="445">
        <v>3</v>
      </c>
      <c r="F32" s="303"/>
      <c r="G32" s="303"/>
      <c r="H32" s="444"/>
      <c r="I32" s="444"/>
      <c r="J32" s="454">
        <v>0.9</v>
      </c>
      <c r="K32" s="454">
        <v>0.1</v>
      </c>
      <c r="L32" s="444"/>
      <c r="M32" s="444"/>
      <c r="N32" s="444"/>
      <c r="O32" s="444"/>
      <c r="P32" s="458">
        <f t="shared" si="0"/>
        <v>1</v>
      </c>
    </row>
    <row r="33" spans="1:16">
      <c r="A33" s="31"/>
      <c r="B33" s="459" t="s">
        <v>267</v>
      </c>
      <c r="C33" s="442"/>
      <c r="D33" s="257" t="s">
        <v>257</v>
      </c>
      <c r="E33" s="445"/>
      <c r="F33" s="303"/>
      <c r="G33" s="303"/>
      <c r="H33" s="444"/>
      <c r="I33" s="444"/>
      <c r="J33" s="444"/>
      <c r="K33" s="444"/>
      <c r="L33" s="444"/>
      <c r="M33" s="444"/>
      <c r="N33" s="444"/>
      <c r="O33" s="444"/>
      <c r="P33" s="458">
        <f t="shared" si="0"/>
        <v>0</v>
      </c>
    </row>
    <row r="34" spans="1:16">
      <c r="A34" s="31"/>
      <c r="B34" s="457"/>
      <c r="C34" s="630"/>
      <c r="D34" s="630"/>
      <c r="E34" s="272"/>
      <c r="F34" s="303"/>
      <c r="G34" s="303"/>
      <c r="H34" s="444"/>
      <c r="I34" s="444"/>
      <c r="J34" s="444"/>
      <c r="K34" s="444"/>
      <c r="L34" s="444"/>
      <c r="M34" s="444"/>
      <c r="N34" s="444"/>
      <c r="O34" s="444"/>
      <c r="P34" s="458">
        <f t="shared" si="0"/>
        <v>0</v>
      </c>
    </row>
    <row r="35" spans="1:16">
      <c r="A35" s="31"/>
      <c r="B35" s="457"/>
      <c r="C35" s="630"/>
      <c r="D35" s="630"/>
      <c r="E35" s="272"/>
      <c r="F35" s="303"/>
      <c r="G35" s="303"/>
      <c r="H35" s="444"/>
      <c r="I35" s="444"/>
      <c r="J35" s="444"/>
      <c r="K35" s="444"/>
      <c r="L35" s="444"/>
      <c r="M35" s="444"/>
      <c r="N35" s="444"/>
      <c r="O35" s="444"/>
      <c r="P35" s="458">
        <f t="shared" si="0"/>
        <v>0</v>
      </c>
    </row>
    <row r="36" spans="1:16">
      <c r="A36" s="31"/>
      <c r="B36" s="457"/>
      <c r="C36" s="630"/>
      <c r="D36" s="630"/>
      <c r="E36" s="272"/>
      <c r="F36" s="303"/>
      <c r="G36" s="303"/>
      <c r="H36" s="444"/>
      <c r="I36" s="444"/>
      <c r="J36" s="444"/>
      <c r="K36" s="444"/>
      <c r="L36" s="444"/>
      <c r="M36" s="444"/>
      <c r="N36" s="444"/>
      <c r="O36" s="444"/>
      <c r="P36" s="458">
        <f t="shared" si="0"/>
        <v>0</v>
      </c>
    </row>
    <row r="37" spans="1:16" ht="26.25" customHeight="1">
      <c r="A37" s="47"/>
      <c r="B37" s="650" t="s">
        <v>11</v>
      </c>
      <c r="C37" s="651"/>
      <c r="D37" s="651"/>
      <c r="E37" s="651"/>
      <c r="F37" s="651"/>
      <c r="G37" s="651"/>
      <c r="H37" s="651"/>
      <c r="I37" s="651"/>
      <c r="J37" s="651"/>
      <c r="K37" s="651"/>
      <c r="L37" s="651"/>
      <c r="M37" s="651"/>
      <c r="N37" s="651"/>
      <c r="O37" s="651"/>
      <c r="P37" s="652"/>
    </row>
    <row r="38" spans="1:16" ht="28.5">
      <c r="A38" s="31"/>
      <c r="B38" s="457">
        <v>12</v>
      </c>
      <c r="C38" s="442" t="s">
        <v>158</v>
      </c>
      <c r="D38" s="257" t="s">
        <v>34</v>
      </c>
      <c r="E38" s="445">
        <v>12</v>
      </c>
      <c r="F38" s="303"/>
      <c r="G38" s="303"/>
      <c r="H38" s="444"/>
      <c r="I38" s="444"/>
      <c r="J38" s="454">
        <v>1</v>
      </c>
      <c r="K38" s="444"/>
      <c r="L38" s="444"/>
      <c r="M38" s="444"/>
      <c r="N38" s="444"/>
      <c r="O38" s="444"/>
      <c r="P38" s="458">
        <f t="shared" si="0"/>
        <v>1</v>
      </c>
    </row>
    <row r="39" spans="1:16" ht="28.5">
      <c r="A39" s="31"/>
      <c r="B39" s="457">
        <v>13</v>
      </c>
      <c r="C39" s="442" t="s">
        <v>159</v>
      </c>
      <c r="D39" s="257" t="s">
        <v>34</v>
      </c>
      <c r="E39" s="445">
        <v>12</v>
      </c>
      <c r="F39" s="303"/>
      <c r="G39" s="303"/>
      <c r="H39" s="444"/>
      <c r="I39" s="444"/>
      <c r="J39" s="454">
        <v>1</v>
      </c>
      <c r="K39" s="444"/>
      <c r="L39" s="444"/>
      <c r="M39" s="444"/>
      <c r="N39" s="444"/>
      <c r="O39" s="444"/>
      <c r="P39" s="458">
        <f t="shared" si="0"/>
        <v>1</v>
      </c>
    </row>
    <row r="40" spans="1:16" ht="28.5">
      <c r="A40" s="31"/>
      <c r="B40" s="457">
        <v>14</v>
      </c>
      <c r="C40" s="442" t="s">
        <v>160</v>
      </c>
      <c r="D40" s="257" t="s">
        <v>34</v>
      </c>
      <c r="E40" s="445">
        <v>12</v>
      </c>
      <c r="F40" s="303"/>
      <c r="G40" s="303"/>
      <c r="H40" s="444"/>
      <c r="I40" s="444"/>
      <c r="J40" s="454">
        <v>1</v>
      </c>
      <c r="K40" s="444"/>
      <c r="L40" s="444"/>
      <c r="M40" s="444"/>
      <c r="N40" s="444"/>
      <c r="O40" s="444"/>
      <c r="P40" s="458">
        <f t="shared" si="0"/>
        <v>1</v>
      </c>
    </row>
    <row r="41" spans="1:16">
      <c r="A41" s="31"/>
      <c r="B41" s="459" t="s">
        <v>267</v>
      </c>
      <c r="C41" s="442"/>
      <c r="D41" s="257" t="s">
        <v>257</v>
      </c>
      <c r="E41" s="445"/>
      <c r="F41" s="303"/>
      <c r="G41" s="303"/>
      <c r="H41" s="444"/>
      <c r="I41" s="444"/>
      <c r="J41" s="444"/>
      <c r="K41" s="444"/>
      <c r="L41" s="444"/>
      <c r="M41" s="444"/>
      <c r="N41" s="444"/>
      <c r="O41" s="444"/>
      <c r="P41" s="458">
        <f t="shared" si="0"/>
        <v>0</v>
      </c>
    </row>
    <row r="42" spans="1:16">
      <c r="A42" s="31"/>
      <c r="B42" s="457"/>
      <c r="C42" s="630"/>
      <c r="D42" s="630"/>
      <c r="E42" s="272"/>
      <c r="F42" s="303"/>
      <c r="G42" s="303"/>
      <c r="H42" s="444"/>
      <c r="I42" s="444"/>
      <c r="J42" s="444"/>
      <c r="K42" s="444"/>
      <c r="L42" s="444"/>
      <c r="M42" s="444"/>
      <c r="N42" s="444"/>
      <c r="O42" s="444"/>
      <c r="P42" s="458">
        <f t="shared" si="0"/>
        <v>0</v>
      </c>
    </row>
    <row r="43" spans="1:16">
      <c r="A43" s="31"/>
      <c r="B43" s="457"/>
      <c r="C43" s="630"/>
      <c r="D43" s="630"/>
      <c r="E43" s="272"/>
      <c r="F43" s="303"/>
      <c r="G43" s="303"/>
      <c r="H43" s="444"/>
      <c r="I43" s="444"/>
      <c r="J43" s="444"/>
      <c r="K43" s="444"/>
      <c r="L43" s="444"/>
      <c r="M43" s="444"/>
      <c r="N43" s="444"/>
      <c r="O43" s="444"/>
      <c r="P43" s="458">
        <f t="shared" si="0"/>
        <v>0</v>
      </c>
    </row>
    <row r="44" spans="1:16">
      <c r="A44" s="31"/>
      <c r="B44" s="457"/>
      <c r="C44" s="630"/>
      <c r="D44" s="630"/>
      <c r="E44" s="272"/>
      <c r="F44" s="303"/>
      <c r="G44" s="303"/>
      <c r="H44" s="444"/>
      <c r="I44" s="444"/>
      <c r="J44" s="444"/>
      <c r="K44" s="444"/>
      <c r="L44" s="444"/>
      <c r="M44" s="444"/>
      <c r="N44" s="444"/>
      <c r="O44" s="444"/>
      <c r="P44" s="458">
        <f t="shared" si="0"/>
        <v>0</v>
      </c>
    </row>
    <row r="45" spans="1:16" ht="24" customHeight="1">
      <c r="A45" s="47"/>
      <c r="B45" s="650" t="s">
        <v>161</v>
      </c>
      <c r="C45" s="651"/>
      <c r="D45" s="651"/>
      <c r="E45" s="651"/>
      <c r="F45" s="651"/>
      <c r="G45" s="651"/>
      <c r="H45" s="651"/>
      <c r="I45" s="651"/>
      <c r="J45" s="651"/>
      <c r="K45" s="651"/>
      <c r="L45" s="651"/>
      <c r="M45" s="651"/>
      <c r="N45" s="651"/>
      <c r="O45" s="651"/>
      <c r="P45" s="652"/>
    </row>
    <row r="46" spans="1:16">
      <c r="A46" s="31"/>
      <c r="B46" s="457">
        <v>15</v>
      </c>
      <c r="C46" s="442" t="s">
        <v>162</v>
      </c>
      <c r="D46" s="257" t="s">
        <v>34</v>
      </c>
      <c r="E46" s="445"/>
      <c r="F46" s="303"/>
      <c r="G46" s="303"/>
      <c r="H46" s="454">
        <v>1</v>
      </c>
      <c r="I46" s="444"/>
      <c r="J46" s="444"/>
      <c r="K46" s="444"/>
      <c r="L46" s="444"/>
      <c r="M46" s="444"/>
      <c r="N46" s="444"/>
      <c r="O46" s="444"/>
      <c r="P46" s="458">
        <f t="shared" si="0"/>
        <v>1</v>
      </c>
    </row>
    <row r="47" spans="1:16">
      <c r="A47" s="31"/>
      <c r="B47" s="459" t="s">
        <v>267</v>
      </c>
      <c r="C47" s="442"/>
      <c r="D47" s="257" t="s">
        <v>257</v>
      </c>
      <c r="E47" s="445"/>
      <c r="F47" s="303"/>
      <c r="G47" s="303"/>
      <c r="H47" s="454"/>
      <c r="I47" s="444"/>
      <c r="J47" s="444"/>
      <c r="K47" s="444"/>
      <c r="L47" s="444"/>
      <c r="M47" s="444"/>
      <c r="N47" s="444"/>
      <c r="O47" s="444"/>
      <c r="P47" s="458">
        <f t="shared" si="0"/>
        <v>0</v>
      </c>
    </row>
    <row r="48" spans="1:16">
      <c r="A48" s="31"/>
      <c r="B48" s="457"/>
      <c r="C48" s="630"/>
      <c r="D48" s="630"/>
      <c r="E48" s="272"/>
      <c r="F48" s="303"/>
      <c r="G48" s="303"/>
      <c r="H48" s="454"/>
      <c r="I48" s="444"/>
      <c r="J48" s="444"/>
      <c r="K48" s="444"/>
      <c r="L48" s="444"/>
      <c r="M48" s="444"/>
      <c r="N48" s="444"/>
      <c r="O48" s="444"/>
      <c r="P48" s="458">
        <f t="shared" si="0"/>
        <v>0</v>
      </c>
    </row>
    <row r="49" spans="1:16">
      <c r="A49" s="31"/>
      <c r="B49" s="457"/>
      <c r="C49" s="630"/>
      <c r="D49" s="630"/>
      <c r="E49" s="272"/>
      <c r="F49" s="303"/>
      <c r="G49" s="303"/>
      <c r="H49" s="454"/>
      <c r="I49" s="444"/>
      <c r="J49" s="444"/>
      <c r="K49" s="444"/>
      <c r="L49" s="444"/>
      <c r="M49" s="444"/>
      <c r="N49" s="444"/>
      <c r="O49" s="444"/>
      <c r="P49" s="458"/>
    </row>
    <row r="50" spans="1:16">
      <c r="A50" s="31"/>
      <c r="B50" s="457"/>
      <c r="C50" s="630"/>
      <c r="D50" s="630"/>
      <c r="E50" s="272"/>
      <c r="F50" s="303"/>
      <c r="G50" s="303"/>
      <c r="H50" s="454"/>
      <c r="I50" s="444"/>
      <c r="J50" s="444"/>
      <c r="K50" s="444"/>
      <c r="L50" s="444"/>
      <c r="M50" s="444"/>
      <c r="N50" s="444"/>
      <c r="O50" s="444"/>
      <c r="P50" s="458">
        <f t="shared" si="0"/>
        <v>0</v>
      </c>
    </row>
    <row r="51" spans="1:16" ht="21" customHeight="1">
      <c r="A51" s="45"/>
      <c r="B51" s="650" t="s">
        <v>163</v>
      </c>
      <c r="C51" s="651"/>
      <c r="D51" s="651"/>
      <c r="E51" s="651"/>
      <c r="F51" s="651"/>
      <c r="G51" s="651"/>
      <c r="H51" s="651"/>
      <c r="I51" s="651"/>
      <c r="J51" s="651"/>
      <c r="K51" s="651"/>
      <c r="L51" s="651"/>
      <c r="M51" s="651"/>
      <c r="N51" s="651"/>
      <c r="O51" s="651"/>
      <c r="P51" s="652"/>
    </row>
    <row r="52" spans="1:16">
      <c r="A52" s="31"/>
      <c r="B52" s="457">
        <v>16</v>
      </c>
      <c r="C52" s="442" t="s">
        <v>164</v>
      </c>
      <c r="D52" s="257" t="s">
        <v>34</v>
      </c>
      <c r="E52" s="445"/>
      <c r="F52" s="303"/>
      <c r="G52" s="303"/>
      <c r="H52" s="444"/>
      <c r="I52" s="444"/>
      <c r="J52" s="444"/>
      <c r="K52" s="444"/>
      <c r="L52" s="444"/>
      <c r="M52" s="444"/>
      <c r="N52" s="444"/>
      <c r="O52" s="444"/>
      <c r="P52" s="458">
        <f t="shared" si="0"/>
        <v>0</v>
      </c>
    </row>
    <row r="53" spans="1:16">
      <c r="A53" s="31"/>
      <c r="B53" s="457">
        <v>17</v>
      </c>
      <c r="C53" s="442" t="s">
        <v>165</v>
      </c>
      <c r="D53" s="257" t="s">
        <v>34</v>
      </c>
      <c r="E53" s="445"/>
      <c r="F53" s="303"/>
      <c r="G53" s="303"/>
      <c r="H53" s="444"/>
      <c r="I53" s="444"/>
      <c r="J53" s="444"/>
      <c r="K53" s="444"/>
      <c r="L53" s="444"/>
      <c r="M53" s="444"/>
      <c r="N53" s="444"/>
      <c r="O53" s="444"/>
      <c r="P53" s="458">
        <f t="shared" si="0"/>
        <v>0</v>
      </c>
    </row>
    <row r="54" spans="1:16">
      <c r="A54" s="31"/>
      <c r="B54" s="457">
        <v>18</v>
      </c>
      <c r="C54" s="442" t="s">
        <v>166</v>
      </c>
      <c r="D54" s="257" t="s">
        <v>34</v>
      </c>
      <c r="E54" s="445"/>
      <c r="F54" s="303"/>
      <c r="G54" s="303"/>
      <c r="H54" s="444"/>
      <c r="I54" s="444"/>
      <c r="J54" s="444"/>
      <c r="K54" s="444"/>
      <c r="L54" s="444"/>
      <c r="M54" s="444"/>
      <c r="N54" s="444"/>
      <c r="O54" s="444"/>
      <c r="P54" s="458">
        <f t="shared" si="0"/>
        <v>0</v>
      </c>
    </row>
    <row r="55" spans="1:16">
      <c r="A55" s="31"/>
      <c r="B55" s="457">
        <v>19</v>
      </c>
      <c r="C55" s="442" t="s">
        <v>167</v>
      </c>
      <c r="D55" s="257" t="s">
        <v>34</v>
      </c>
      <c r="E55" s="445"/>
      <c r="F55" s="303"/>
      <c r="G55" s="303"/>
      <c r="H55" s="444"/>
      <c r="I55" s="444"/>
      <c r="J55" s="444"/>
      <c r="K55" s="444"/>
      <c r="L55" s="444"/>
      <c r="M55" s="444"/>
      <c r="N55" s="444"/>
      <c r="O55" s="444"/>
      <c r="P55" s="458">
        <f t="shared" si="0"/>
        <v>0</v>
      </c>
    </row>
    <row r="56" spans="1:16">
      <c r="A56" s="31"/>
      <c r="B56" s="459" t="s">
        <v>267</v>
      </c>
      <c r="C56" s="442"/>
      <c r="D56" s="257" t="s">
        <v>257</v>
      </c>
      <c r="E56" s="445"/>
      <c r="F56" s="303"/>
      <c r="G56" s="303"/>
      <c r="H56" s="444"/>
      <c r="I56" s="444"/>
      <c r="J56" s="444"/>
      <c r="K56" s="444"/>
      <c r="L56" s="444"/>
      <c r="M56" s="444"/>
      <c r="N56" s="444"/>
      <c r="O56" s="444"/>
      <c r="P56" s="458">
        <f t="shared" si="0"/>
        <v>0</v>
      </c>
    </row>
    <row r="57" spans="1:16">
      <c r="A57" s="31"/>
      <c r="B57" s="459"/>
      <c r="C57" s="630"/>
      <c r="D57" s="630"/>
      <c r="E57" s="272"/>
      <c r="F57" s="303"/>
      <c r="G57" s="303"/>
      <c r="H57" s="444"/>
      <c r="I57" s="444"/>
      <c r="J57" s="444"/>
      <c r="K57" s="444"/>
      <c r="L57" s="444"/>
      <c r="M57" s="444"/>
      <c r="N57" s="444"/>
      <c r="O57" s="444"/>
      <c r="P57" s="458"/>
    </row>
    <row r="58" spans="1:16">
      <c r="A58" s="31"/>
      <c r="B58" s="459"/>
      <c r="C58" s="630"/>
      <c r="D58" s="630"/>
      <c r="E58" s="272"/>
      <c r="F58" s="303"/>
      <c r="G58" s="303"/>
      <c r="H58" s="444"/>
      <c r="I58" s="444"/>
      <c r="J58" s="444"/>
      <c r="K58" s="444"/>
      <c r="L58" s="444"/>
      <c r="M58" s="444"/>
      <c r="N58" s="444"/>
      <c r="O58" s="444"/>
      <c r="P58" s="458"/>
    </row>
    <row r="59" spans="1:16">
      <c r="A59" s="30"/>
      <c r="B59" s="460"/>
      <c r="C59" s="630"/>
      <c r="D59" s="630"/>
      <c r="E59" s="272"/>
      <c r="F59" s="303"/>
      <c r="G59" s="303"/>
      <c r="H59" s="448"/>
      <c r="I59" s="448"/>
      <c r="J59" s="448"/>
      <c r="K59" s="448"/>
      <c r="L59" s="448"/>
      <c r="M59" s="448"/>
      <c r="N59" s="448"/>
      <c r="O59" s="448"/>
      <c r="P59" s="458"/>
    </row>
    <row r="60" spans="1:16" ht="27" customHeight="1">
      <c r="B60" s="658" t="s">
        <v>168</v>
      </c>
      <c r="C60" s="659"/>
      <c r="D60" s="659"/>
      <c r="E60" s="659"/>
      <c r="F60" s="659"/>
      <c r="G60" s="659"/>
      <c r="H60" s="659"/>
      <c r="I60" s="659"/>
      <c r="J60" s="659"/>
      <c r="K60" s="659"/>
      <c r="L60" s="659"/>
      <c r="M60" s="659"/>
      <c r="N60" s="659"/>
      <c r="O60" s="659"/>
      <c r="P60" s="660"/>
    </row>
    <row r="61" spans="1:16" ht="16.5">
      <c r="B61" s="461"/>
      <c r="C61" s="442"/>
      <c r="D61" s="445"/>
      <c r="E61" s="445"/>
      <c r="F61" s="441"/>
      <c r="G61" s="441"/>
      <c r="H61" s="441"/>
      <c r="I61" s="441"/>
      <c r="J61" s="441"/>
      <c r="K61" s="441"/>
      <c r="L61" s="441"/>
      <c r="M61" s="441"/>
      <c r="N61" s="441"/>
      <c r="O61" s="441"/>
      <c r="P61" s="462"/>
    </row>
    <row r="62" spans="1:16" ht="25.5" customHeight="1">
      <c r="A62" s="47"/>
      <c r="B62" s="653" t="s">
        <v>169</v>
      </c>
      <c r="C62" s="643"/>
      <c r="D62" s="643"/>
      <c r="E62" s="643"/>
      <c r="F62" s="643"/>
      <c r="G62" s="643"/>
      <c r="H62" s="643"/>
      <c r="I62" s="643"/>
      <c r="J62" s="643"/>
      <c r="K62" s="643"/>
      <c r="L62" s="643"/>
      <c r="M62" s="643"/>
      <c r="N62" s="643"/>
      <c r="O62" s="643"/>
      <c r="P62" s="654"/>
    </row>
    <row r="63" spans="1:16">
      <c r="A63" s="31"/>
      <c r="B63" s="457">
        <v>21</v>
      </c>
      <c r="C63" s="442" t="s">
        <v>170</v>
      </c>
      <c r="D63" s="257" t="s">
        <v>34</v>
      </c>
      <c r="E63" s="445"/>
      <c r="F63" s="303"/>
      <c r="G63" s="303"/>
      <c r="H63" s="454">
        <v>1</v>
      </c>
      <c r="I63" s="444"/>
      <c r="J63" s="444"/>
      <c r="K63" s="444"/>
      <c r="L63" s="444"/>
      <c r="M63" s="444"/>
      <c r="N63" s="444"/>
      <c r="O63" s="444"/>
      <c r="P63" s="458">
        <f t="shared" si="0"/>
        <v>1</v>
      </c>
    </row>
    <row r="64" spans="1:16" ht="28.5">
      <c r="A64" s="31"/>
      <c r="B64" s="457">
        <v>22</v>
      </c>
      <c r="C64" s="442" t="s">
        <v>171</v>
      </c>
      <c r="D64" s="257" t="s">
        <v>34</v>
      </c>
      <c r="E64" s="445"/>
      <c r="F64" s="303"/>
      <c r="G64" s="303"/>
      <c r="H64" s="454">
        <v>1</v>
      </c>
      <c r="I64" s="444"/>
      <c r="J64" s="444"/>
      <c r="K64" s="444"/>
      <c r="L64" s="444"/>
      <c r="M64" s="444"/>
      <c r="N64" s="444"/>
      <c r="O64" s="444"/>
      <c r="P64" s="458">
        <f t="shared" si="0"/>
        <v>1</v>
      </c>
    </row>
    <row r="65" spans="1:16">
      <c r="A65" s="31"/>
      <c r="B65" s="457">
        <v>23</v>
      </c>
      <c r="C65" s="442" t="s">
        <v>172</v>
      </c>
      <c r="D65" s="257" t="s">
        <v>34</v>
      </c>
      <c r="E65" s="445"/>
      <c r="F65" s="303"/>
      <c r="G65" s="303"/>
      <c r="H65" s="454">
        <v>1</v>
      </c>
      <c r="I65" s="444"/>
      <c r="J65" s="444"/>
      <c r="K65" s="444"/>
      <c r="L65" s="444"/>
      <c r="M65" s="444"/>
      <c r="N65" s="444"/>
      <c r="O65" s="444"/>
      <c r="P65" s="458">
        <f t="shared" si="0"/>
        <v>1</v>
      </c>
    </row>
    <row r="66" spans="1:16">
      <c r="A66" s="31"/>
      <c r="B66" s="457">
        <v>24</v>
      </c>
      <c r="C66" s="442" t="s">
        <v>173</v>
      </c>
      <c r="D66" s="257" t="s">
        <v>34</v>
      </c>
      <c r="E66" s="445"/>
      <c r="F66" s="303"/>
      <c r="G66" s="303"/>
      <c r="H66" s="454">
        <v>1</v>
      </c>
      <c r="I66" s="444"/>
      <c r="J66" s="444"/>
      <c r="K66" s="444"/>
      <c r="L66" s="444"/>
      <c r="M66" s="444"/>
      <c r="N66" s="444"/>
      <c r="O66" s="444"/>
      <c r="P66" s="458">
        <f t="shared" si="0"/>
        <v>1</v>
      </c>
    </row>
    <row r="67" spans="1:16">
      <c r="A67" s="31"/>
      <c r="B67" s="459" t="s">
        <v>267</v>
      </c>
      <c r="C67" s="442"/>
      <c r="D67" s="257" t="s">
        <v>257</v>
      </c>
      <c r="E67" s="445"/>
      <c r="F67" s="303"/>
      <c r="G67" s="303"/>
      <c r="H67" s="454"/>
      <c r="I67" s="444"/>
      <c r="J67" s="444"/>
      <c r="K67" s="444"/>
      <c r="L67" s="444"/>
      <c r="M67" s="444"/>
      <c r="N67" s="444"/>
      <c r="O67" s="444"/>
      <c r="P67" s="458"/>
    </row>
    <row r="68" spans="1:16">
      <c r="A68" s="31"/>
      <c r="B68" s="457"/>
      <c r="C68" s="630"/>
      <c r="D68" s="630"/>
      <c r="E68" s="272"/>
      <c r="F68" s="303"/>
      <c r="G68" s="303"/>
      <c r="H68" s="454"/>
      <c r="I68" s="444"/>
      <c r="J68" s="444"/>
      <c r="K68" s="444"/>
      <c r="L68" s="444"/>
      <c r="M68" s="444"/>
      <c r="N68" s="444"/>
      <c r="O68" s="444"/>
      <c r="P68" s="458"/>
    </row>
    <row r="69" spans="1:16">
      <c r="A69" s="31"/>
      <c r="B69" s="457"/>
      <c r="C69" s="630"/>
      <c r="D69" s="630"/>
      <c r="E69" s="272"/>
      <c r="F69" s="303"/>
      <c r="G69" s="303"/>
      <c r="H69" s="454"/>
      <c r="I69" s="444"/>
      <c r="J69" s="444"/>
      <c r="K69" s="444"/>
      <c r="L69" s="444"/>
      <c r="M69" s="444"/>
      <c r="N69" s="444"/>
      <c r="O69" s="444"/>
      <c r="P69" s="458"/>
    </row>
    <row r="70" spans="1:16">
      <c r="A70" s="31"/>
      <c r="B70" s="457"/>
      <c r="C70" s="630"/>
      <c r="D70" s="630"/>
      <c r="E70" s="272"/>
      <c r="F70" s="303"/>
      <c r="G70" s="303"/>
      <c r="H70" s="444"/>
      <c r="I70" s="444"/>
      <c r="J70" s="444"/>
      <c r="K70" s="444"/>
      <c r="L70" s="444"/>
      <c r="M70" s="444"/>
      <c r="N70" s="444"/>
      <c r="O70" s="444"/>
      <c r="P70" s="458">
        <f t="shared" si="0"/>
        <v>0</v>
      </c>
    </row>
    <row r="71" spans="1:16" ht="28.5" customHeight="1">
      <c r="A71" s="47"/>
      <c r="B71" s="653" t="s">
        <v>174</v>
      </c>
      <c r="C71" s="643"/>
      <c r="D71" s="643"/>
      <c r="E71" s="643"/>
      <c r="F71" s="643"/>
      <c r="G71" s="643"/>
      <c r="H71" s="643"/>
      <c r="I71" s="643"/>
      <c r="J71" s="643"/>
      <c r="K71" s="643"/>
      <c r="L71" s="643"/>
      <c r="M71" s="643"/>
      <c r="N71" s="643"/>
      <c r="O71" s="643"/>
      <c r="P71" s="654"/>
    </row>
    <row r="72" spans="1:16">
      <c r="A72" s="31"/>
      <c r="B72" s="457">
        <v>25</v>
      </c>
      <c r="C72" s="442" t="s">
        <v>175</v>
      </c>
      <c r="D72" s="257" t="s">
        <v>34</v>
      </c>
      <c r="E72" s="445"/>
      <c r="F72" s="303"/>
      <c r="G72" s="303"/>
      <c r="H72" s="444"/>
      <c r="I72" s="454">
        <v>1</v>
      </c>
      <c r="J72" s="444"/>
      <c r="K72" s="444"/>
      <c r="L72" s="444"/>
      <c r="M72" s="444"/>
      <c r="N72" s="444"/>
      <c r="O72" s="444"/>
      <c r="P72" s="458">
        <f t="shared" si="0"/>
        <v>1</v>
      </c>
    </row>
    <row r="73" spans="1:16">
      <c r="A73" s="31"/>
      <c r="B73" s="457">
        <v>26</v>
      </c>
      <c r="C73" s="442" t="s">
        <v>176</v>
      </c>
      <c r="D73" s="257" t="s">
        <v>34</v>
      </c>
      <c r="E73" s="445"/>
      <c r="F73" s="303"/>
      <c r="G73" s="303"/>
      <c r="H73" s="444"/>
      <c r="I73" s="454">
        <v>1</v>
      </c>
      <c r="J73" s="444"/>
      <c r="K73" s="444"/>
      <c r="L73" s="444"/>
      <c r="M73" s="444"/>
      <c r="N73" s="444"/>
      <c r="O73" s="444"/>
      <c r="P73" s="458">
        <f t="shared" si="0"/>
        <v>1</v>
      </c>
    </row>
    <row r="74" spans="1:16" ht="28.5">
      <c r="A74" s="31"/>
      <c r="B74" s="457">
        <v>27</v>
      </c>
      <c r="C74" s="442" t="s">
        <v>177</v>
      </c>
      <c r="D74" s="257" t="s">
        <v>34</v>
      </c>
      <c r="E74" s="445"/>
      <c r="F74" s="303"/>
      <c r="G74" s="303"/>
      <c r="H74" s="444"/>
      <c r="I74" s="454">
        <v>0.8</v>
      </c>
      <c r="J74" s="454">
        <v>0.2</v>
      </c>
      <c r="K74" s="444"/>
      <c r="L74" s="444"/>
      <c r="M74" s="444"/>
      <c r="N74" s="444"/>
      <c r="O74" s="444"/>
      <c r="P74" s="458">
        <f t="shared" si="0"/>
        <v>1</v>
      </c>
    </row>
    <row r="75" spans="1:16" ht="28.5">
      <c r="A75" s="31"/>
      <c r="B75" s="457">
        <v>28</v>
      </c>
      <c r="C75" s="442" t="s">
        <v>178</v>
      </c>
      <c r="D75" s="257" t="s">
        <v>34</v>
      </c>
      <c r="E75" s="445"/>
      <c r="F75" s="303"/>
      <c r="G75" s="303"/>
      <c r="H75" s="444"/>
      <c r="I75" s="444"/>
      <c r="J75" s="444"/>
      <c r="K75" s="444"/>
      <c r="L75" s="444"/>
      <c r="M75" s="444"/>
      <c r="N75" s="444"/>
      <c r="O75" s="444"/>
      <c r="P75" s="458">
        <f t="shared" si="0"/>
        <v>0</v>
      </c>
    </row>
    <row r="76" spans="1:16" ht="28.5">
      <c r="A76" s="31"/>
      <c r="B76" s="457">
        <v>29</v>
      </c>
      <c r="C76" s="442" t="s">
        <v>179</v>
      </c>
      <c r="D76" s="257" t="s">
        <v>34</v>
      </c>
      <c r="E76" s="445"/>
      <c r="F76" s="303"/>
      <c r="G76" s="303"/>
      <c r="H76" s="444"/>
      <c r="I76" s="444"/>
      <c r="J76" s="444"/>
      <c r="K76" s="444"/>
      <c r="L76" s="444"/>
      <c r="M76" s="444"/>
      <c r="N76" s="444"/>
      <c r="O76" s="444"/>
      <c r="P76" s="458">
        <f t="shared" si="0"/>
        <v>0</v>
      </c>
    </row>
    <row r="77" spans="1:16" ht="28.5">
      <c r="A77" s="31"/>
      <c r="B77" s="457">
        <v>30</v>
      </c>
      <c r="C77" s="442" t="s">
        <v>180</v>
      </c>
      <c r="D77" s="257" t="s">
        <v>34</v>
      </c>
      <c r="E77" s="445"/>
      <c r="F77" s="303"/>
      <c r="G77" s="303"/>
      <c r="H77" s="444"/>
      <c r="I77" s="444"/>
      <c r="J77" s="444"/>
      <c r="K77" s="444"/>
      <c r="L77" s="444"/>
      <c r="M77" s="444"/>
      <c r="N77" s="444"/>
      <c r="O77" s="444"/>
      <c r="P77" s="458">
        <f t="shared" si="0"/>
        <v>0</v>
      </c>
    </row>
    <row r="78" spans="1:16" ht="28.5">
      <c r="A78" s="31"/>
      <c r="B78" s="457">
        <v>31</v>
      </c>
      <c r="C78" s="442" t="s">
        <v>181</v>
      </c>
      <c r="D78" s="257" t="s">
        <v>34</v>
      </c>
      <c r="E78" s="445"/>
      <c r="F78" s="303"/>
      <c r="G78" s="303"/>
      <c r="H78" s="444"/>
      <c r="I78" s="444"/>
      <c r="J78" s="444"/>
      <c r="K78" s="444"/>
      <c r="L78" s="444"/>
      <c r="M78" s="444"/>
      <c r="N78" s="444"/>
      <c r="O78" s="444"/>
      <c r="P78" s="458">
        <f t="shared" si="0"/>
        <v>0</v>
      </c>
    </row>
    <row r="79" spans="1:16">
      <c r="A79" s="31"/>
      <c r="B79" s="457">
        <v>32</v>
      </c>
      <c r="C79" s="442" t="s">
        <v>182</v>
      </c>
      <c r="D79" s="257" t="s">
        <v>34</v>
      </c>
      <c r="E79" s="445"/>
      <c r="F79" s="303"/>
      <c r="G79" s="303"/>
      <c r="H79" s="444"/>
      <c r="I79" s="444"/>
      <c r="J79" s="444"/>
      <c r="K79" s="444"/>
      <c r="L79" s="444"/>
      <c r="M79" s="444"/>
      <c r="N79" s="444"/>
      <c r="O79" s="444"/>
      <c r="P79" s="458">
        <f t="shared" si="0"/>
        <v>0</v>
      </c>
    </row>
    <row r="80" spans="1:16">
      <c r="A80" s="31"/>
      <c r="B80" s="459" t="s">
        <v>267</v>
      </c>
      <c r="C80" s="442"/>
      <c r="D80" s="257" t="s">
        <v>257</v>
      </c>
      <c r="E80" s="445"/>
      <c r="F80" s="303"/>
      <c r="G80" s="303"/>
      <c r="H80" s="444"/>
      <c r="I80" s="444"/>
      <c r="J80" s="444"/>
      <c r="K80" s="444"/>
      <c r="L80" s="444"/>
      <c r="M80" s="444"/>
      <c r="N80" s="444"/>
      <c r="O80" s="444"/>
      <c r="P80" s="458"/>
    </row>
    <row r="81" spans="1:16">
      <c r="A81" s="31"/>
      <c r="B81" s="457"/>
      <c r="C81" s="630"/>
      <c r="D81" s="630"/>
      <c r="E81" s="272"/>
      <c r="F81" s="303"/>
      <c r="G81" s="303"/>
      <c r="H81" s="444"/>
      <c r="I81" s="444"/>
      <c r="J81" s="444"/>
      <c r="K81" s="444"/>
      <c r="L81" s="444"/>
      <c r="M81" s="444"/>
      <c r="N81" s="444"/>
      <c r="O81" s="444"/>
      <c r="P81" s="458"/>
    </row>
    <row r="82" spans="1:16">
      <c r="A82" s="31"/>
      <c r="B82" s="457"/>
      <c r="C82" s="630"/>
      <c r="D82" s="630"/>
      <c r="E82" s="272"/>
      <c r="F82" s="303"/>
      <c r="G82" s="303"/>
      <c r="H82" s="444"/>
      <c r="I82" s="444"/>
      <c r="J82" s="444"/>
      <c r="K82" s="444"/>
      <c r="L82" s="444"/>
      <c r="M82" s="444"/>
      <c r="N82" s="444"/>
      <c r="O82" s="444"/>
      <c r="P82" s="458"/>
    </row>
    <row r="83" spans="1:16">
      <c r="A83" s="31"/>
      <c r="B83" s="457"/>
      <c r="C83" s="630"/>
      <c r="D83" s="630"/>
      <c r="E83" s="272"/>
      <c r="F83" s="303"/>
      <c r="G83" s="303"/>
      <c r="H83" s="444"/>
      <c r="I83" s="444"/>
      <c r="J83" s="444"/>
      <c r="K83" s="444"/>
      <c r="L83" s="444"/>
      <c r="M83" s="444"/>
      <c r="N83" s="444"/>
      <c r="O83" s="444"/>
      <c r="P83" s="458">
        <f t="shared" ref="P83:P106" si="1">SUM(H83:O83)</f>
        <v>0</v>
      </c>
    </row>
    <row r="84" spans="1:16" ht="25.5" customHeight="1">
      <c r="A84" s="47"/>
      <c r="B84" s="653" t="s">
        <v>183</v>
      </c>
      <c r="C84" s="643"/>
      <c r="D84" s="643"/>
      <c r="E84" s="643"/>
      <c r="F84" s="643"/>
      <c r="G84" s="643"/>
      <c r="H84" s="643"/>
      <c r="I84" s="643"/>
      <c r="J84" s="643"/>
      <c r="K84" s="643"/>
      <c r="L84" s="643"/>
      <c r="M84" s="643"/>
      <c r="N84" s="643"/>
      <c r="O84" s="643"/>
      <c r="P84" s="654"/>
    </row>
    <row r="85" spans="1:16">
      <c r="A85" s="31"/>
      <c r="B85" s="457">
        <v>33</v>
      </c>
      <c r="C85" s="442" t="s">
        <v>184</v>
      </c>
      <c r="D85" s="257" t="s">
        <v>34</v>
      </c>
      <c r="E85" s="445"/>
      <c r="F85" s="303"/>
      <c r="G85" s="303"/>
      <c r="H85" s="450"/>
      <c r="I85" s="450"/>
      <c r="J85" s="450"/>
      <c r="K85" s="450"/>
      <c r="L85" s="450"/>
      <c r="M85" s="450"/>
      <c r="N85" s="450"/>
      <c r="O85" s="450"/>
      <c r="P85" s="458">
        <f t="shared" si="1"/>
        <v>0</v>
      </c>
    </row>
    <row r="86" spans="1:16">
      <c r="A86" s="31"/>
      <c r="B86" s="457">
        <v>34</v>
      </c>
      <c r="C86" s="442" t="s">
        <v>185</v>
      </c>
      <c r="D86" s="257" t="s">
        <v>34</v>
      </c>
      <c r="E86" s="445"/>
      <c r="F86" s="303"/>
      <c r="G86" s="303"/>
      <c r="H86" s="450"/>
      <c r="I86" s="450"/>
      <c r="J86" s="450"/>
      <c r="K86" s="450"/>
      <c r="L86" s="450"/>
      <c r="M86" s="450"/>
      <c r="N86" s="450"/>
      <c r="O86" s="450"/>
      <c r="P86" s="458">
        <f t="shared" si="1"/>
        <v>0</v>
      </c>
    </row>
    <row r="87" spans="1:16">
      <c r="A87" s="31"/>
      <c r="B87" s="457">
        <v>35</v>
      </c>
      <c r="C87" s="442" t="s">
        <v>186</v>
      </c>
      <c r="D87" s="257" t="s">
        <v>34</v>
      </c>
      <c r="E87" s="445"/>
      <c r="F87" s="303"/>
      <c r="G87" s="303"/>
      <c r="H87" s="450"/>
      <c r="I87" s="450"/>
      <c r="J87" s="450"/>
      <c r="K87" s="450"/>
      <c r="L87" s="450"/>
      <c r="M87" s="450"/>
      <c r="N87" s="450"/>
      <c r="O87" s="450"/>
      <c r="P87" s="458">
        <f t="shared" si="1"/>
        <v>0</v>
      </c>
    </row>
    <row r="88" spans="1:16">
      <c r="A88" s="31"/>
      <c r="B88" s="459" t="s">
        <v>267</v>
      </c>
      <c r="C88" s="442"/>
      <c r="D88" s="257" t="s">
        <v>257</v>
      </c>
      <c r="E88" s="445"/>
      <c r="F88" s="303"/>
      <c r="G88" s="303"/>
      <c r="H88" s="450"/>
      <c r="I88" s="450"/>
      <c r="J88" s="450"/>
      <c r="K88" s="450"/>
      <c r="L88" s="450"/>
      <c r="M88" s="450"/>
      <c r="N88" s="450"/>
      <c r="O88" s="450"/>
      <c r="P88" s="458"/>
    </row>
    <row r="89" spans="1:16">
      <c r="A89" s="31"/>
      <c r="B89" s="457"/>
      <c r="C89" s="630"/>
      <c r="D89" s="630"/>
      <c r="E89" s="272"/>
      <c r="F89" s="303"/>
      <c r="G89" s="303"/>
      <c r="H89" s="450"/>
      <c r="I89" s="450"/>
      <c r="J89" s="450"/>
      <c r="K89" s="450"/>
      <c r="L89" s="450"/>
      <c r="M89" s="450"/>
      <c r="N89" s="450"/>
      <c r="O89" s="450"/>
      <c r="P89" s="458"/>
    </row>
    <row r="90" spans="1:16">
      <c r="A90" s="31"/>
      <c r="B90" s="457"/>
      <c r="C90" s="630"/>
      <c r="D90" s="630"/>
      <c r="E90" s="272"/>
      <c r="F90" s="303"/>
      <c r="G90" s="303"/>
      <c r="H90" s="450"/>
      <c r="I90" s="450"/>
      <c r="J90" s="450"/>
      <c r="K90" s="450"/>
      <c r="L90" s="450"/>
      <c r="M90" s="450"/>
      <c r="N90" s="450"/>
      <c r="O90" s="450"/>
      <c r="P90" s="458"/>
    </row>
    <row r="91" spans="1:16">
      <c r="A91" s="31"/>
      <c r="B91" s="457"/>
      <c r="C91" s="630"/>
      <c r="D91" s="630"/>
      <c r="E91" s="272"/>
      <c r="F91" s="303"/>
      <c r="G91" s="303"/>
      <c r="H91" s="450"/>
      <c r="I91" s="450"/>
      <c r="J91" s="450"/>
      <c r="K91" s="450"/>
      <c r="L91" s="450"/>
      <c r="M91" s="450"/>
      <c r="N91" s="450"/>
      <c r="O91" s="450"/>
      <c r="P91" s="458">
        <f t="shared" si="1"/>
        <v>0</v>
      </c>
    </row>
    <row r="92" spans="1:16" ht="24" customHeight="1">
      <c r="A92" s="47"/>
      <c r="B92" s="653" t="s">
        <v>187</v>
      </c>
      <c r="C92" s="643"/>
      <c r="D92" s="643"/>
      <c r="E92" s="643"/>
      <c r="F92" s="643"/>
      <c r="G92" s="643"/>
      <c r="H92" s="643"/>
      <c r="I92" s="643"/>
      <c r="J92" s="643"/>
      <c r="K92" s="643"/>
      <c r="L92" s="643"/>
      <c r="M92" s="643"/>
      <c r="N92" s="643"/>
      <c r="O92" s="643"/>
      <c r="P92" s="654"/>
    </row>
    <row r="93" spans="1:16" ht="42.75">
      <c r="A93" s="31"/>
      <c r="B93" s="457">
        <v>36</v>
      </c>
      <c r="C93" s="442" t="s">
        <v>188</v>
      </c>
      <c r="D93" s="257" t="s">
        <v>34</v>
      </c>
      <c r="E93" s="445"/>
      <c r="F93" s="303"/>
      <c r="G93" s="303"/>
      <c r="H93" s="450"/>
      <c r="I93" s="450"/>
      <c r="J93" s="450"/>
      <c r="K93" s="450"/>
      <c r="L93" s="450"/>
      <c r="M93" s="450"/>
      <c r="N93" s="450"/>
      <c r="O93" s="450"/>
      <c r="P93" s="458">
        <f t="shared" si="1"/>
        <v>0</v>
      </c>
    </row>
    <row r="94" spans="1:16" ht="28.5">
      <c r="A94" s="31"/>
      <c r="B94" s="457">
        <v>37</v>
      </c>
      <c r="C94" s="442" t="s">
        <v>189</v>
      </c>
      <c r="D94" s="257" t="s">
        <v>34</v>
      </c>
      <c r="E94" s="445"/>
      <c r="F94" s="303"/>
      <c r="G94" s="303"/>
      <c r="H94" s="450"/>
      <c r="I94" s="450"/>
      <c r="J94" s="450"/>
      <c r="K94" s="450"/>
      <c r="L94" s="450"/>
      <c r="M94" s="450"/>
      <c r="N94" s="450"/>
      <c r="O94" s="450"/>
      <c r="P94" s="458">
        <f t="shared" si="1"/>
        <v>0</v>
      </c>
    </row>
    <row r="95" spans="1:16">
      <c r="A95" s="31"/>
      <c r="B95" s="457">
        <v>38</v>
      </c>
      <c r="C95" s="442" t="s">
        <v>190</v>
      </c>
      <c r="D95" s="257" t="s">
        <v>34</v>
      </c>
      <c r="E95" s="445"/>
      <c r="F95" s="303"/>
      <c r="G95" s="303"/>
      <c r="H95" s="450"/>
      <c r="I95" s="450"/>
      <c r="J95" s="450"/>
      <c r="K95" s="450"/>
      <c r="L95" s="450"/>
      <c r="M95" s="450"/>
      <c r="N95" s="450"/>
      <c r="O95" s="450"/>
      <c r="P95" s="458">
        <f t="shared" si="1"/>
        <v>0</v>
      </c>
    </row>
    <row r="96" spans="1:16" ht="28.5">
      <c r="A96" s="31"/>
      <c r="B96" s="457">
        <v>39</v>
      </c>
      <c r="C96" s="442" t="s">
        <v>191</v>
      </c>
      <c r="D96" s="257" t="s">
        <v>34</v>
      </c>
      <c r="E96" s="445"/>
      <c r="F96" s="303"/>
      <c r="G96" s="303"/>
      <c r="H96" s="450"/>
      <c r="I96" s="450"/>
      <c r="J96" s="450"/>
      <c r="K96" s="450"/>
      <c r="L96" s="450"/>
      <c r="M96" s="450"/>
      <c r="N96" s="450"/>
      <c r="O96" s="450"/>
      <c r="P96" s="458">
        <f t="shared" si="1"/>
        <v>0</v>
      </c>
    </row>
    <row r="97" spans="1:16" ht="28.5">
      <c r="A97" s="31"/>
      <c r="B97" s="457">
        <v>40</v>
      </c>
      <c r="C97" s="442" t="s">
        <v>192</v>
      </c>
      <c r="D97" s="257" t="s">
        <v>34</v>
      </c>
      <c r="E97" s="445"/>
      <c r="F97" s="303"/>
      <c r="G97" s="303"/>
      <c r="H97" s="450"/>
      <c r="I97" s="450"/>
      <c r="J97" s="450"/>
      <c r="K97" s="450"/>
      <c r="L97" s="450"/>
      <c r="M97" s="450"/>
      <c r="N97" s="450"/>
      <c r="O97" s="450"/>
      <c r="P97" s="458">
        <f t="shared" si="1"/>
        <v>0</v>
      </c>
    </row>
    <row r="98" spans="1:16" ht="28.5">
      <c r="A98" s="31"/>
      <c r="B98" s="457">
        <v>41</v>
      </c>
      <c r="C98" s="442" t="s">
        <v>193</v>
      </c>
      <c r="D98" s="257" t="s">
        <v>34</v>
      </c>
      <c r="E98" s="445"/>
      <c r="F98" s="303"/>
      <c r="G98" s="303"/>
      <c r="H98" s="450"/>
      <c r="I98" s="450"/>
      <c r="J98" s="450"/>
      <c r="K98" s="450"/>
      <c r="L98" s="450"/>
      <c r="M98" s="450"/>
      <c r="N98" s="450"/>
      <c r="O98" s="450"/>
      <c r="P98" s="458">
        <f t="shared" si="1"/>
        <v>0</v>
      </c>
    </row>
    <row r="99" spans="1:16" ht="28.5">
      <c r="A99" s="31"/>
      <c r="B99" s="457">
        <v>42</v>
      </c>
      <c r="C99" s="442" t="s">
        <v>194</v>
      </c>
      <c r="D99" s="257" t="s">
        <v>34</v>
      </c>
      <c r="E99" s="445"/>
      <c r="F99" s="303"/>
      <c r="G99" s="303"/>
      <c r="H99" s="450"/>
      <c r="I99" s="450"/>
      <c r="J99" s="450"/>
      <c r="K99" s="450"/>
      <c r="L99" s="450"/>
      <c r="M99" s="450"/>
      <c r="N99" s="450"/>
      <c r="O99" s="450"/>
      <c r="P99" s="458">
        <f t="shared" si="1"/>
        <v>0</v>
      </c>
    </row>
    <row r="100" spans="1:16">
      <c r="A100" s="31"/>
      <c r="B100" s="457">
        <v>43</v>
      </c>
      <c r="C100" s="442" t="s">
        <v>195</v>
      </c>
      <c r="D100" s="257" t="s">
        <v>34</v>
      </c>
      <c r="E100" s="445"/>
      <c r="F100" s="303"/>
      <c r="G100" s="303"/>
      <c r="H100" s="450"/>
      <c r="I100" s="450"/>
      <c r="J100" s="450"/>
      <c r="K100" s="450"/>
      <c r="L100" s="450"/>
      <c r="M100" s="450"/>
      <c r="N100" s="450"/>
      <c r="O100" s="450"/>
      <c r="P100" s="458">
        <f t="shared" si="1"/>
        <v>0</v>
      </c>
    </row>
    <row r="101" spans="1:16" ht="42.75">
      <c r="A101" s="31"/>
      <c r="B101" s="457">
        <v>44</v>
      </c>
      <c r="C101" s="442" t="s">
        <v>196</v>
      </c>
      <c r="D101" s="257" t="s">
        <v>34</v>
      </c>
      <c r="E101" s="445"/>
      <c r="F101" s="303"/>
      <c r="G101" s="303"/>
      <c r="H101" s="450"/>
      <c r="I101" s="450"/>
      <c r="J101" s="450"/>
      <c r="K101" s="450"/>
      <c r="L101" s="450"/>
      <c r="M101" s="450"/>
      <c r="N101" s="450"/>
      <c r="O101" s="450"/>
      <c r="P101" s="458">
        <f t="shared" si="1"/>
        <v>0</v>
      </c>
    </row>
    <row r="102" spans="1:16" ht="28.5">
      <c r="A102" s="31"/>
      <c r="B102" s="457">
        <v>45</v>
      </c>
      <c r="C102" s="442" t="s">
        <v>197</v>
      </c>
      <c r="D102" s="257" t="s">
        <v>34</v>
      </c>
      <c r="E102" s="445"/>
      <c r="F102" s="303"/>
      <c r="G102" s="303"/>
      <c r="H102" s="450"/>
      <c r="I102" s="450"/>
      <c r="J102" s="450"/>
      <c r="K102" s="450"/>
      <c r="L102" s="450"/>
      <c r="M102" s="450"/>
      <c r="N102" s="450"/>
      <c r="O102" s="450"/>
      <c r="P102" s="458">
        <f t="shared" si="1"/>
        <v>0</v>
      </c>
    </row>
    <row r="103" spans="1:16" ht="28.5">
      <c r="A103" s="31"/>
      <c r="B103" s="457">
        <v>46</v>
      </c>
      <c r="C103" s="442" t="s">
        <v>198</v>
      </c>
      <c r="D103" s="257" t="s">
        <v>34</v>
      </c>
      <c r="E103" s="445"/>
      <c r="F103" s="303"/>
      <c r="G103" s="303"/>
      <c r="H103" s="450"/>
      <c r="I103" s="450"/>
      <c r="J103" s="450"/>
      <c r="K103" s="450"/>
      <c r="L103" s="450"/>
      <c r="M103" s="450"/>
      <c r="N103" s="450"/>
      <c r="O103" s="450"/>
      <c r="P103" s="458">
        <f t="shared" si="1"/>
        <v>0</v>
      </c>
    </row>
    <row r="104" spans="1:16" ht="28.5">
      <c r="A104" s="31"/>
      <c r="B104" s="457">
        <v>47</v>
      </c>
      <c r="C104" s="442" t="s">
        <v>199</v>
      </c>
      <c r="D104" s="257" t="s">
        <v>34</v>
      </c>
      <c r="E104" s="445"/>
      <c r="F104" s="303"/>
      <c r="G104" s="303"/>
      <c r="H104" s="450"/>
      <c r="I104" s="450"/>
      <c r="J104" s="450"/>
      <c r="K104" s="450"/>
      <c r="L104" s="450"/>
      <c r="M104" s="450"/>
      <c r="N104" s="450"/>
      <c r="O104" s="450"/>
      <c r="P104" s="458">
        <f t="shared" si="1"/>
        <v>0</v>
      </c>
    </row>
    <row r="105" spans="1:16" ht="28.5">
      <c r="A105" s="31"/>
      <c r="B105" s="457">
        <v>48</v>
      </c>
      <c r="C105" s="442" t="s">
        <v>200</v>
      </c>
      <c r="D105" s="257" t="s">
        <v>34</v>
      </c>
      <c r="E105" s="445"/>
      <c r="F105" s="303"/>
      <c r="G105" s="303"/>
      <c r="H105" s="450"/>
      <c r="I105" s="450"/>
      <c r="J105" s="450"/>
      <c r="K105" s="450"/>
      <c r="L105" s="450"/>
      <c r="M105" s="450"/>
      <c r="N105" s="450"/>
      <c r="O105" s="450"/>
      <c r="P105" s="458">
        <f t="shared" si="1"/>
        <v>0</v>
      </c>
    </row>
    <row r="106" spans="1:16" ht="28.5">
      <c r="A106" s="31"/>
      <c r="B106" s="457">
        <v>49</v>
      </c>
      <c r="C106" s="442" t="s">
        <v>201</v>
      </c>
      <c r="D106" s="257" t="s">
        <v>34</v>
      </c>
      <c r="E106" s="445"/>
      <c r="F106" s="303"/>
      <c r="G106" s="303"/>
      <c r="H106" s="450"/>
      <c r="I106" s="450"/>
      <c r="J106" s="450"/>
      <c r="K106" s="450"/>
      <c r="L106" s="450"/>
      <c r="M106" s="450"/>
      <c r="N106" s="450"/>
      <c r="O106" s="450"/>
      <c r="P106" s="458">
        <f t="shared" si="1"/>
        <v>0</v>
      </c>
    </row>
    <row r="107" spans="1:16">
      <c r="A107" s="31"/>
      <c r="B107" s="459" t="s">
        <v>267</v>
      </c>
      <c r="C107" s="442"/>
      <c r="D107" s="257" t="s">
        <v>257</v>
      </c>
      <c r="E107" s="445"/>
      <c r="F107" s="303"/>
      <c r="G107" s="303"/>
      <c r="H107" s="450"/>
      <c r="I107" s="450"/>
      <c r="J107" s="450"/>
      <c r="K107" s="450"/>
      <c r="L107" s="450"/>
      <c r="M107" s="450"/>
      <c r="N107" s="450"/>
      <c r="O107" s="450"/>
      <c r="P107" s="458"/>
    </row>
    <row r="108" spans="1:16">
      <c r="A108" s="31"/>
      <c r="B108" s="457"/>
      <c r="C108" s="630"/>
      <c r="D108" s="630"/>
      <c r="E108" s="272"/>
      <c r="F108" s="303"/>
      <c r="G108" s="303"/>
      <c r="H108" s="450"/>
      <c r="I108" s="450"/>
      <c r="J108" s="450"/>
      <c r="K108" s="450"/>
      <c r="L108" s="450"/>
      <c r="M108" s="450"/>
      <c r="N108" s="450"/>
      <c r="O108" s="450"/>
      <c r="P108" s="458"/>
    </row>
    <row r="109" spans="1:16">
      <c r="A109" s="31"/>
      <c r="B109" s="457"/>
      <c r="C109" s="630"/>
      <c r="D109" s="630"/>
      <c r="E109" s="272"/>
      <c r="F109" s="303"/>
      <c r="G109" s="303"/>
      <c r="H109" s="450"/>
      <c r="I109" s="450"/>
      <c r="J109" s="450"/>
      <c r="K109" s="450"/>
      <c r="L109" s="450"/>
      <c r="M109" s="450"/>
      <c r="N109" s="450"/>
      <c r="O109" s="450"/>
      <c r="P109" s="458"/>
    </row>
    <row r="110" spans="1:16">
      <c r="A110" s="31"/>
      <c r="B110" s="457"/>
      <c r="C110" s="630"/>
      <c r="D110" s="630"/>
      <c r="E110" s="272"/>
      <c r="F110" s="303"/>
      <c r="G110" s="303"/>
      <c r="H110" s="450"/>
      <c r="I110" s="450"/>
      <c r="J110" s="450"/>
      <c r="K110" s="450"/>
      <c r="L110" s="450"/>
      <c r="M110" s="450"/>
      <c r="N110" s="450"/>
      <c r="O110" s="450"/>
      <c r="P110" s="458"/>
    </row>
    <row r="111" spans="1:16">
      <c r="B111" s="378"/>
      <c r="C111" s="644" t="s">
        <v>224</v>
      </c>
      <c r="D111" s="644"/>
      <c r="E111" s="379"/>
      <c r="F111" s="380"/>
      <c r="G111" s="380"/>
      <c r="H111" s="381">
        <f>SUM(F17*H17,F18*H18,F19*H19,F20*H20,F21*H21,F22*H22,F46*H46,F63*H63,F64*H64,F65*H65,F66*H66)</f>
        <v>0</v>
      </c>
      <c r="I111" s="381">
        <f>SUM(F28*I28,F29*I29,F30*I30,F31*I31,F32*I32,F72*I72,F73*I73,F74*I74,F75*I75,F76*I76,F77*I77,F78*I78,F79*I79,F85*I85,F86*I86,F87*I87)</f>
        <v>0</v>
      </c>
      <c r="J111" s="382"/>
      <c r="K111" s="379"/>
      <c r="L111" s="379"/>
      <c r="M111" s="379"/>
      <c r="N111" s="381"/>
      <c r="O111" s="379"/>
      <c r="P111" s="383">
        <f>SUM(H111:O111)</f>
        <v>0</v>
      </c>
    </row>
    <row r="112" spans="1:16">
      <c r="B112" s="279"/>
      <c r="C112" s="630" t="s">
        <v>264</v>
      </c>
      <c r="D112" s="630"/>
      <c r="E112" s="273"/>
      <c r="F112" s="271"/>
      <c r="G112" s="271"/>
      <c r="H112" s="273"/>
      <c r="I112" s="273"/>
      <c r="J112" s="274">
        <f>SUM(E28*G28*J28,E29*G29*J29,E30*G30*J30,E31*G31,J31*E32*G32*J32,E38*G38*J38,E39*G39*J39,E40*G40*J40)</f>
        <v>300</v>
      </c>
      <c r="K112" s="274">
        <f>SUM(E28*G28*K28,E29*G29*K29,E30*G30*K30,E31*G31*K31,E32*G32*K32,E38*G38*K38,E39*G39*K39,E40*G40*K40)</f>
        <v>180</v>
      </c>
      <c r="L112" s="274"/>
      <c r="M112" s="274"/>
      <c r="N112" s="273"/>
      <c r="O112" s="273"/>
      <c r="P112" s="280">
        <f>SUM(H112:O112)</f>
        <v>480</v>
      </c>
    </row>
    <row r="113" spans="2:16">
      <c r="B113" s="279"/>
      <c r="C113" s="630" t="s">
        <v>265</v>
      </c>
      <c r="D113" s="630"/>
      <c r="E113" s="273"/>
      <c r="F113" s="271"/>
      <c r="G113" s="271"/>
      <c r="H113" s="273"/>
      <c r="I113" s="273"/>
      <c r="J113" s="274">
        <f>J112-(E32*G32*J32)</f>
        <v>300</v>
      </c>
      <c r="K113" s="273">
        <f>K112-(E32*G32*K32)</f>
        <v>180</v>
      </c>
      <c r="L113" s="273"/>
      <c r="M113" s="273"/>
      <c r="N113" s="273"/>
      <c r="O113" s="273"/>
      <c r="P113" s="280"/>
    </row>
    <row r="114" spans="2:16">
      <c r="B114" s="281"/>
      <c r="C114" s="645"/>
      <c r="D114" s="645"/>
      <c r="E114" s="266"/>
      <c r="F114" s="264"/>
      <c r="G114" s="264"/>
      <c r="H114" s="266"/>
      <c r="I114" s="266"/>
      <c r="J114" s="266"/>
      <c r="K114" s="266"/>
      <c r="L114" s="266"/>
      <c r="M114" s="266"/>
      <c r="N114" s="266"/>
      <c r="O114" s="266"/>
      <c r="P114" s="282"/>
    </row>
    <row r="115" spans="2:16">
      <c r="B115" s="281"/>
      <c r="C115" s="265"/>
      <c r="D115" s="266"/>
      <c r="E115" s="266"/>
      <c r="F115" s="264"/>
      <c r="G115" s="264"/>
      <c r="H115" s="266"/>
      <c r="I115" s="266"/>
      <c r="J115" s="266"/>
      <c r="K115" s="266"/>
      <c r="L115" s="266"/>
      <c r="M115" s="266"/>
      <c r="N115" s="266"/>
      <c r="O115" s="266"/>
      <c r="P115" s="282"/>
    </row>
    <row r="116" spans="2:16">
      <c r="B116" s="406"/>
      <c r="C116" s="628" t="s">
        <v>329</v>
      </c>
      <c r="D116" s="628"/>
      <c r="E116" s="257"/>
      <c r="F116" s="268"/>
      <c r="G116" s="257"/>
      <c r="H116" s="269">
        <f>'3.  Distribution Rates'!$K33</f>
        <v>0</v>
      </c>
      <c r="I116" s="269">
        <f>'3.  Distribution Rates'!K34</f>
        <v>0</v>
      </c>
      <c r="J116" s="269">
        <f>'3.  Distribution Rates'!K35</f>
        <v>0</v>
      </c>
      <c r="K116" s="269">
        <f>'3.  Distribution Rates'!K36</f>
        <v>0</v>
      </c>
      <c r="L116" s="269">
        <f>'3.  Distribution Rates'!K37</f>
        <v>0</v>
      </c>
      <c r="M116" s="269">
        <f>'3.  Distribution Rates'!K38</f>
        <v>0</v>
      </c>
      <c r="N116" s="269">
        <f>'3.  Distribution Rates'!K39</f>
        <v>0</v>
      </c>
      <c r="O116" s="269"/>
      <c r="P116" s="407"/>
    </row>
    <row r="117" spans="2:16">
      <c r="B117" s="406"/>
      <c r="C117" s="628" t="s">
        <v>246</v>
      </c>
      <c r="D117" s="628"/>
      <c r="E117" s="266"/>
      <c r="F117" s="268"/>
      <c r="G117" s="268"/>
      <c r="H117" s="303"/>
      <c r="I117" s="303"/>
      <c r="J117" s="303"/>
      <c r="K117" s="303"/>
      <c r="L117" s="303"/>
      <c r="M117" s="303"/>
      <c r="N117" s="303"/>
      <c r="O117" s="257"/>
      <c r="P117" s="283">
        <f>SUM(H117:O117)</f>
        <v>0</v>
      </c>
    </row>
    <row r="118" spans="2:16">
      <c r="B118" s="406"/>
      <c r="C118" s="628" t="s">
        <v>247</v>
      </c>
      <c r="D118" s="628"/>
      <c r="E118" s="266"/>
      <c r="F118" s="268"/>
      <c r="G118" s="268"/>
      <c r="H118" s="303"/>
      <c r="I118" s="303"/>
      <c r="J118" s="303"/>
      <c r="K118" s="303"/>
      <c r="L118" s="303"/>
      <c r="M118" s="303"/>
      <c r="N118" s="303"/>
      <c r="O118" s="257"/>
      <c r="P118" s="283">
        <f>SUM(H118:O118)</f>
        <v>0</v>
      </c>
    </row>
    <row r="119" spans="2:16">
      <c r="B119" s="406"/>
      <c r="C119" s="628" t="s">
        <v>248</v>
      </c>
      <c r="D119" s="628"/>
      <c r="E119" s="266"/>
      <c r="F119" s="268"/>
      <c r="G119" s="268"/>
      <c r="H119" s="303"/>
      <c r="I119" s="303"/>
      <c r="J119" s="303"/>
      <c r="K119" s="303"/>
      <c r="L119" s="303"/>
      <c r="M119" s="303"/>
      <c r="N119" s="303"/>
      <c r="O119" s="257"/>
      <c r="P119" s="283">
        <f>SUM(H119:O119)</f>
        <v>0</v>
      </c>
    </row>
    <row r="120" spans="2:16">
      <c r="B120" s="406"/>
      <c r="C120" s="628" t="s">
        <v>249</v>
      </c>
      <c r="D120" s="628"/>
      <c r="E120" s="266"/>
      <c r="F120" s="268"/>
      <c r="G120" s="268"/>
      <c r="H120" s="303"/>
      <c r="I120" s="303"/>
      <c r="J120" s="303"/>
      <c r="K120" s="303"/>
      <c r="L120" s="303"/>
      <c r="M120" s="303"/>
      <c r="N120" s="303"/>
      <c r="O120" s="257"/>
      <c r="P120" s="283">
        <f>SUM(H120:O120)</f>
        <v>0</v>
      </c>
    </row>
    <row r="121" spans="2:16">
      <c r="B121" s="406"/>
      <c r="C121" s="628" t="s">
        <v>250</v>
      </c>
      <c r="D121" s="628"/>
      <c r="E121" s="266"/>
      <c r="F121" s="268"/>
      <c r="G121" s="268"/>
      <c r="H121" s="403">
        <f>'5.  2015 LRAM'!H126*H116</f>
        <v>0</v>
      </c>
      <c r="I121" s="403">
        <f>'5.  2015 LRAM'!I126*I116</f>
        <v>0</v>
      </c>
      <c r="J121" s="403">
        <f>'5.  2015 LRAM'!J126*J116</f>
        <v>0</v>
      </c>
      <c r="K121" s="403">
        <f>'5.  2015 LRAM'!K126*K116</f>
        <v>0</v>
      </c>
      <c r="L121" s="403">
        <f>'5.  2015 LRAM'!L126*L116</f>
        <v>0</v>
      </c>
      <c r="M121" s="403">
        <f>'5.  2015 LRAM'!M126*M116</f>
        <v>0</v>
      </c>
      <c r="N121" s="403">
        <f>'5.  2015 LRAM'!N126*N116</f>
        <v>0</v>
      </c>
      <c r="O121" s="257"/>
      <c r="P121" s="283">
        <f t="shared" ref="P121:P122" si="2">SUM(H121:O121)</f>
        <v>0</v>
      </c>
    </row>
    <row r="122" spans="2:16">
      <c r="B122" s="406"/>
      <c r="C122" s="628" t="s">
        <v>256</v>
      </c>
      <c r="D122" s="628"/>
      <c r="E122" s="266"/>
      <c r="F122" s="268"/>
      <c r="G122" s="268"/>
      <c r="H122" s="403">
        <f>H111*H116</f>
        <v>0</v>
      </c>
      <c r="I122" s="403">
        <f>I111*I116</f>
        <v>0</v>
      </c>
      <c r="J122" s="403">
        <f>J112*J116</f>
        <v>0</v>
      </c>
      <c r="K122" s="403">
        <f>K112*K116</f>
        <v>0</v>
      </c>
      <c r="L122" s="403">
        <f>L112*L116</f>
        <v>0</v>
      </c>
      <c r="M122" s="403">
        <f>M112*M116</f>
        <v>0</v>
      </c>
      <c r="N122" s="403">
        <f>N111*N116</f>
        <v>0</v>
      </c>
      <c r="O122" s="257"/>
      <c r="P122" s="283">
        <f t="shared" si="2"/>
        <v>0</v>
      </c>
    </row>
    <row r="123" spans="2:16">
      <c r="B123" s="281"/>
      <c r="C123" s="404" t="s">
        <v>251</v>
      </c>
      <c r="D123" s="266"/>
      <c r="E123" s="266"/>
      <c r="F123" s="264"/>
      <c r="G123" s="264"/>
      <c r="H123" s="270">
        <f t="shared" ref="H123:N123" si="3">SUM(H117:H122)</f>
        <v>0</v>
      </c>
      <c r="I123" s="270">
        <f t="shared" si="3"/>
        <v>0</v>
      </c>
      <c r="J123" s="270">
        <f t="shared" si="3"/>
        <v>0</v>
      </c>
      <c r="K123" s="270">
        <f t="shared" si="3"/>
        <v>0</v>
      </c>
      <c r="L123" s="270">
        <f t="shared" si="3"/>
        <v>0</v>
      </c>
      <c r="M123" s="270">
        <f t="shared" si="3"/>
        <v>0</v>
      </c>
      <c r="N123" s="270">
        <f t="shared" si="3"/>
        <v>0</v>
      </c>
      <c r="O123" s="266"/>
      <c r="P123" s="284">
        <f>SUM(P117:P122)</f>
        <v>0</v>
      </c>
    </row>
    <row r="124" spans="2:16">
      <c r="B124" s="281"/>
      <c r="C124" s="404"/>
      <c r="D124" s="266"/>
      <c r="E124" s="266"/>
      <c r="F124" s="264"/>
      <c r="G124" s="264"/>
      <c r="H124" s="270"/>
      <c r="I124" s="270"/>
      <c r="J124" s="270"/>
      <c r="K124" s="270"/>
      <c r="L124" s="270"/>
      <c r="M124" s="270"/>
      <c r="N124" s="270"/>
      <c r="O124" s="266"/>
      <c r="P124" s="284"/>
    </row>
    <row r="125" spans="2:16">
      <c r="B125" s="451"/>
      <c r="C125" s="628" t="s">
        <v>252</v>
      </c>
      <c r="D125" s="628"/>
      <c r="E125" s="443"/>
      <c r="F125" s="155"/>
      <c r="G125" s="155"/>
      <c r="H125" s="303">
        <f>H111*'6.  Persistence Rates'!$F$45</f>
        <v>0</v>
      </c>
      <c r="I125" s="303">
        <f>I111*'6.  Persistence Rates'!$F$45</f>
        <v>0</v>
      </c>
      <c r="J125" s="303">
        <f>J112*'6.  Persistence Rates'!O$45</f>
        <v>300</v>
      </c>
      <c r="K125" s="303">
        <f>K112*'6.  Persistence Rates'!$O$45</f>
        <v>180</v>
      </c>
      <c r="L125" s="303">
        <f>L112*'6.  Persistence Rates'!$N$44</f>
        <v>0</v>
      </c>
      <c r="M125" s="303">
        <f>M112*'6.  Persistence Rates'!$N$44</f>
        <v>0</v>
      </c>
      <c r="N125" s="303">
        <f>N111*'6.  Persistence Rates'!$F$45</f>
        <v>0</v>
      </c>
      <c r="O125" s="155"/>
      <c r="P125" s="372"/>
    </row>
    <row r="126" spans="2:16">
      <c r="B126" s="451"/>
      <c r="C126" s="628" t="s">
        <v>253</v>
      </c>
      <c r="D126" s="628"/>
      <c r="E126" s="443"/>
      <c r="F126" s="155"/>
      <c r="G126" s="155"/>
      <c r="H126" s="303">
        <f>H111*'6.  Persistence Rates'!$G$45</f>
        <v>0</v>
      </c>
      <c r="I126" s="303">
        <f>I111*'6.  Persistence Rates'!$G$45</f>
        <v>0</v>
      </c>
      <c r="J126" s="303">
        <f>$J$113*'6.  Persistence Rates'!$P$45</f>
        <v>300</v>
      </c>
      <c r="K126" s="303">
        <f>$K$113*'6.  Persistence Rates'!$P$45</f>
        <v>180</v>
      </c>
      <c r="L126" s="303"/>
      <c r="M126" s="303"/>
      <c r="N126" s="303"/>
      <c r="O126" s="155"/>
      <c r="P126" s="372"/>
    </row>
    <row r="127" spans="2:16">
      <c r="B127" s="451"/>
      <c r="C127" s="628" t="s">
        <v>254</v>
      </c>
      <c r="D127" s="628"/>
      <c r="E127" s="443"/>
      <c r="F127" s="155"/>
      <c r="G127" s="155"/>
      <c r="H127" s="303">
        <f>H111*'6.  Persistence Rates'!$H$45</f>
        <v>0</v>
      </c>
      <c r="I127" s="303">
        <f>I111*'6.  Persistence Rates'!$H$45</f>
        <v>0</v>
      </c>
      <c r="J127" s="303">
        <f>$J$113*'6.  Persistence Rates'!$Q$45</f>
        <v>300</v>
      </c>
      <c r="K127" s="303">
        <f>$K$113*'6.  Persistence Rates'!$Q$45</f>
        <v>180</v>
      </c>
      <c r="L127" s="303"/>
      <c r="M127" s="303"/>
      <c r="N127" s="303"/>
      <c r="O127" s="155"/>
      <c r="P127" s="372"/>
    </row>
    <row r="128" spans="2:16">
      <c r="B128" s="452"/>
      <c r="C128" s="629" t="s">
        <v>255</v>
      </c>
      <c r="D128" s="629"/>
      <c r="E128" s="453"/>
      <c r="F128" s="344"/>
      <c r="G128" s="344"/>
      <c r="H128" s="303">
        <f>H111*'6.  Persistence Rates'!$I$45</f>
        <v>0</v>
      </c>
      <c r="I128" s="303">
        <f>I111*'6.  Persistence Rates'!$I$45</f>
        <v>0</v>
      </c>
      <c r="J128" s="303">
        <f>$J$113*'6.  Persistence Rates'!$R$45</f>
        <v>300</v>
      </c>
      <c r="K128" s="303">
        <f>$K$113*'6.  Persistence Rates'!$R$45</f>
        <v>180</v>
      </c>
      <c r="L128" s="303"/>
      <c r="M128" s="303"/>
      <c r="N128" s="303"/>
      <c r="O128" s="344"/>
      <c r="P128" s="425"/>
    </row>
    <row r="129" spans="2:16">
      <c r="B129" s="63"/>
      <c r="C129" s="468"/>
      <c r="D129" s="469"/>
      <c r="E129" s="469"/>
      <c r="F129" s="63"/>
      <c r="G129" s="63"/>
      <c r="H129" s="63"/>
      <c r="I129" s="63"/>
      <c r="J129" s="63"/>
      <c r="K129" s="63"/>
      <c r="L129" s="63"/>
      <c r="M129" s="63"/>
      <c r="N129" s="63"/>
      <c r="O129" s="63"/>
      <c r="P129" s="63"/>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cols>
    <col min="1" max="1" width="6.42578125" style="22" customWidth="1"/>
    <col min="2" max="2" width="5.140625" style="22" customWidth="1"/>
    <col min="3" max="3" width="44.28515625" style="33" customWidth="1"/>
    <col min="4" max="4" width="12.28515625" style="38" customWidth="1"/>
    <col min="5" max="5" width="13.28515625" style="38" customWidth="1"/>
    <col min="6" max="7" width="19.42578125" style="22" customWidth="1"/>
    <col min="8" max="14" width="12.7109375" style="22" customWidth="1"/>
    <col min="15" max="15" width="8.140625" style="22" customWidth="1"/>
    <col min="16" max="16" width="11.28515625" style="22" customWidth="1"/>
    <col min="17" max="17" width="13.140625" style="22" customWidth="1"/>
    <col min="18" max="16384" width="9.140625" style="22"/>
  </cols>
  <sheetData>
    <row r="2" spans="1:18" ht="20.25">
      <c r="B2" s="668" t="s">
        <v>270</v>
      </c>
      <c r="C2" s="668"/>
      <c r="D2" s="668"/>
      <c r="E2" s="668"/>
      <c r="F2" s="668"/>
      <c r="G2" s="668"/>
      <c r="H2" s="668"/>
      <c r="I2" s="668"/>
      <c r="J2" s="668"/>
      <c r="K2" s="668"/>
      <c r="L2" s="668"/>
      <c r="M2" s="668"/>
      <c r="N2" s="668"/>
      <c r="O2" s="668"/>
      <c r="P2" s="668"/>
    </row>
    <row r="3" spans="1:18" ht="18.75" outlineLevel="1">
      <c r="B3" s="416"/>
      <c r="C3" s="416"/>
      <c r="D3" s="416"/>
      <c r="E3" s="416"/>
      <c r="F3" s="416"/>
      <c r="G3" s="416"/>
      <c r="H3" s="416"/>
      <c r="I3" s="416"/>
      <c r="J3" s="416"/>
      <c r="K3" s="416"/>
      <c r="L3" s="416"/>
      <c r="M3" s="416"/>
      <c r="N3" s="416"/>
      <c r="O3" s="416"/>
      <c r="P3" s="416"/>
    </row>
    <row r="4" spans="1:18" ht="35.25" customHeight="1" outlineLevel="1">
      <c r="A4" s="60"/>
      <c r="B4" s="416"/>
      <c r="C4" s="394" t="s">
        <v>404</v>
      </c>
      <c r="D4" s="416"/>
      <c r="E4" s="616" t="s">
        <v>367</v>
      </c>
      <c r="F4" s="616"/>
      <c r="G4" s="616"/>
      <c r="H4" s="616"/>
      <c r="I4" s="616"/>
      <c r="J4" s="616"/>
      <c r="K4" s="616"/>
      <c r="L4" s="616"/>
      <c r="M4" s="616"/>
      <c r="N4" s="616"/>
      <c r="O4" s="616"/>
      <c r="P4" s="616"/>
    </row>
    <row r="5" spans="1:18" ht="18.75" customHeight="1" outlineLevel="1">
      <c r="B5" s="416"/>
      <c r="C5" s="417"/>
      <c r="D5" s="416"/>
      <c r="E5" s="397" t="s">
        <v>361</v>
      </c>
      <c r="F5" s="416"/>
      <c r="G5" s="416"/>
      <c r="H5" s="416"/>
      <c r="I5" s="416"/>
      <c r="J5" s="416"/>
      <c r="K5" s="416"/>
      <c r="L5" s="416"/>
      <c r="M5" s="416"/>
      <c r="N5" s="416"/>
      <c r="O5" s="416"/>
      <c r="P5" s="416"/>
    </row>
    <row r="6" spans="1:18" ht="18.75" customHeight="1" outlineLevel="1">
      <c r="B6" s="416"/>
      <c r="C6" s="417"/>
      <c r="D6" s="416"/>
      <c r="E6" s="397" t="s">
        <v>362</v>
      </c>
      <c r="F6" s="416"/>
      <c r="G6" s="416"/>
      <c r="H6" s="416"/>
      <c r="I6" s="416"/>
      <c r="J6" s="416"/>
      <c r="K6" s="416"/>
      <c r="L6" s="416"/>
      <c r="M6" s="416"/>
      <c r="N6" s="416"/>
      <c r="O6" s="416"/>
      <c r="P6" s="416"/>
    </row>
    <row r="7" spans="1:18" ht="18.75" customHeight="1" outlineLevel="1">
      <c r="B7" s="416"/>
      <c r="C7" s="417"/>
      <c r="D7" s="416"/>
      <c r="E7" s="397" t="s">
        <v>423</v>
      </c>
      <c r="F7" s="416"/>
      <c r="G7" s="416"/>
      <c r="H7" s="416"/>
      <c r="I7" s="416"/>
      <c r="J7" s="416"/>
      <c r="K7" s="416"/>
      <c r="L7" s="416"/>
      <c r="M7" s="416"/>
      <c r="N7" s="416"/>
      <c r="O7" s="416"/>
      <c r="P7" s="416"/>
    </row>
    <row r="8" spans="1:18" ht="18.75" customHeight="1" outlineLevel="1">
      <c r="B8" s="416"/>
      <c r="C8" s="417"/>
      <c r="D8" s="416"/>
      <c r="E8" s="397"/>
      <c r="F8" s="416"/>
      <c r="G8" s="416"/>
      <c r="H8" s="416"/>
      <c r="I8" s="416"/>
      <c r="J8" s="416"/>
      <c r="K8" s="416"/>
      <c r="L8" s="416"/>
      <c r="M8" s="416"/>
      <c r="N8" s="416"/>
      <c r="O8" s="416"/>
      <c r="P8" s="416"/>
    </row>
    <row r="9" spans="1:18" ht="18.75" customHeight="1" outlineLevel="1">
      <c r="B9" s="58"/>
      <c r="C9" s="79" t="s">
        <v>341</v>
      </c>
      <c r="D9" s="58"/>
      <c r="E9" s="669" t="s">
        <v>368</v>
      </c>
      <c r="F9" s="669"/>
      <c r="G9" s="58"/>
      <c r="H9" s="58"/>
      <c r="I9" s="58"/>
      <c r="J9" s="58"/>
      <c r="K9" s="58"/>
      <c r="L9" s="58"/>
      <c r="M9" s="58"/>
      <c r="N9" s="58"/>
      <c r="O9" s="58"/>
      <c r="P9" s="58"/>
      <c r="R9" s="77"/>
    </row>
    <row r="10" spans="1:18" ht="18.75" customHeight="1" outlineLevel="1">
      <c r="B10" s="58"/>
      <c r="C10" s="58"/>
      <c r="D10" s="58"/>
      <c r="E10" s="598" t="s">
        <v>342</v>
      </c>
      <c r="F10" s="598"/>
      <c r="G10" s="58"/>
      <c r="H10" s="58"/>
      <c r="I10" s="58"/>
      <c r="J10" s="58"/>
      <c r="K10" s="58"/>
      <c r="L10" s="58"/>
      <c r="M10" s="58"/>
      <c r="N10" s="58"/>
      <c r="O10" s="58"/>
      <c r="P10" s="58"/>
    </row>
    <row r="11" spans="1:18" ht="18.75" customHeight="1">
      <c r="B11" s="58"/>
      <c r="C11" s="58"/>
      <c r="D11" s="58"/>
      <c r="E11" s="134"/>
      <c r="G11" s="58"/>
      <c r="H11" s="58"/>
      <c r="I11" s="58"/>
      <c r="J11" s="58"/>
      <c r="K11" s="58"/>
      <c r="L11" s="58"/>
      <c r="M11" s="58"/>
      <c r="N11" s="58"/>
      <c r="O11" s="58"/>
      <c r="P11" s="58"/>
    </row>
    <row r="12" spans="1:18" ht="18.75">
      <c r="B12" s="190" t="s">
        <v>484</v>
      </c>
      <c r="C12" s="43"/>
      <c r="D12" s="43"/>
      <c r="E12" s="43"/>
      <c r="F12" s="43"/>
      <c r="G12" s="43"/>
      <c r="H12" s="43"/>
      <c r="I12" s="43"/>
      <c r="J12" s="43"/>
      <c r="K12" s="43"/>
      <c r="L12" s="43"/>
      <c r="M12" s="43"/>
      <c r="N12" s="43"/>
      <c r="O12" s="43"/>
      <c r="P12" s="43"/>
    </row>
    <row r="13" spans="1:18" ht="45">
      <c r="B13" s="670" t="s">
        <v>59</v>
      </c>
      <c r="C13" s="672" t="s">
        <v>0</v>
      </c>
      <c r="D13" s="672" t="s">
        <v>45</v>
      </c>
      <c r="E13" s="672" t="s">
        <v>208</v>
      </c>
      <c r="F13" s="242" t="s">
        <v>205</v>
      </c>
      <c r="G13" s="242" t="s">
        <v>46</v>
      </c>
      <c r="H13" s="674" t="s">
        <v>60</v>
      </c>
      <c r="I13" s="674"/>
      <c r="J13" s="674"/>
      <c r="K13" s="674"/>
      <c r="L13" s="674"/>
      <c r="M13" s="674"/>
      <c r="N13" s="674"/>
      <c r="O13" s="674"/>
      <c r="P13" s="675"/>
    </row>
    <row r="14" spans="1:18" ht="60">
      <c r="B14" s="671"/>
      <c r="C14" s="673"/>
      <c r="D14" s="673"/>
      <c r="E14" s="673"/>
      <c r="F14" s="466" t="s">
        <v>216</v>
      </c>
      <c r="G14" s="466" t="s">
        <v>217</v>
      </c>
      <c r="H14" s="467" t="s">
        <v>38</v>
      </c>
      <c r="I14" s="467" t="s">
        <v>40</v>
      </c>
      <c r="J14" s="467" t="s">
        <v>109</v>
      </c>
      <c r="K14" s="467" t="s">
        <v>110</v>
      </c>
      <c r="L14" s="467" t="s">
        <v>41</v>
      </c>
      <c r="M14" s="467" t="s">
        <v>42</v>
      </c>
      <c r="N14" s="467" t="s">
        <v>43</v>
      </c>
      <c r="O14" s="467" t="s">
        <v>106</v>
      </c>
      <c r="P14" s="470" t="s">
        <v>35</v>
      </c>
    </row>
    <row r="15" spans="1:18" ht="29.25" customHeight="1">
      <c r="B15" s="658" t="s">
        <v>144</v>
      </c>
      <c r="C15" s="659"/>
      <c r="D15" s="659"/>
      <c r="E15" s="659"/>
      <c r="F15" s="659"/>
      <c r="G15" s="659"/>
      <c r="H15" s="659"/>
      <c r="I15" s="659"/>
      <c r="J15" s="659"/>
      <c r="K15" s="659"/>
      <c r="L15" s="659"/>
      <c r="M15" s="659"/>
      <c r="N15" s="659"/>
      <c r="O15" s="659"/>
      <c r="P15" s="660"/>
    </row>
    <row r="16" spans="1:18" ht="26.25" customHeight="1">
      <c r="A16" s="47"/>
      <c r="B16" s="650" t="s">
        <v>145</v>
      </c>
      <c r="C16" s="651"/>
      <c r="D16" s="651"/>
      <c r="E16" s="651"/>
      <c r="F16" s="651"/>
      <c r="G16" s="651"/>
      <c r="H16" s="651"/>
      <c r="I16" s="651"/>
      <c r="J16" s="651"/>
      <c r="K16" s="651"/>
      <c r="L16" s="651"/>
      <c r="M16" s="651"/>
      <c r="N16" s="651"/>
      <c r="O16" s="651"/>
      <c r="P16" s="652"/>
    </row>
    <row r="17" spans="1:16">
      <c r="A17" s="47"/>
      <c r="B17" s="457">
        <v>1</v>
      </c>
      <c r="C17" s="442" t="s">
        <v>146</v>
      </c>
      <c r="D17" s="257" t="s">
        <v>34</v>
      </c>
      <c r="E17" s="443"/>
      <c r="F17" s="303"/>
      <c r="G17" s="303"/>
      <c r="H17" s="454">
        <v>1</v>
      </c>
      <c r="I17" s="444"/>
      <c r="J17" s="444"/>
      <c r="K17" s="444"/>
      <c r="L17" s="444"/>
      <c r="M17" s="444"/>
      <c r="N17" s="444"/>
      <c r="O17" s="444"/>
      <c r="P17" s="458">
        <f>SUM(H17:O17)</f>
        <v>1</v>
      </c>
    </row>
    <row r="18" spans="1:16">
      <c r="A18" s="44"/>
      <c r="B18" s="457">
        <v>2</v>
      </c>
      <c r="C18" s="442" t="s">
        <v>147</v>
      </c>
      <c r="D18" s="257" t="s">
        <v>34</v>
      </c>
      <c r="E18" s="445"/>
      <c r="F18" s="303"/>
      <c r="G18" s="303"/>
      <c r="H18" s="454">
        <v>1</v>
      </c>
      <c r="I18" s="444"/>
      <c r="J18" s="444"/>
      <c r="K18" s="444"/>
      <c r="L18" s="444"/>
      <c r="M18" s="444"/>
      <c r="N18" s="444"/>
      <c r="O18" s="444"/>
      <c r="P18" s="458">
        <f t="shared" ref="P18:P80" si="0">SUM(H18:O18)</f>
        <v>1</v>
      </c>
    </row>
    <row r="19" spans="1:16">
      <c r="A19" s="47"/>
      <c r="B19" s="457">
        <v>3</v>
      </c>
      <c r="C19" s="442" t="s">
        <v>148</v>
      </c>
      <c r="D19" s="257" t="s">
        <v>34</v>
      </c>
      <c r="E19" s="445"/>
      <c r="F19" s="303"/>
      <c r="G19" s="303"/>
      <c r="H19" s="454">
        <v>1</v>
      </c>
      <c r="I19" s="444"/>
      <c r="J19" s="444"/>
      <c r="K19" s="444"/>
      <c r="L19" s="444"/>
      <c r="M19" s="444"/>
      <c r="N19" s="444"/>
      <c r="O19" s="444"/>
      <c r="P19" s="458">
        <f t="shared" si="0"/>
        <v>1</v>
      </c>
    </row>
    <row r="20" spans="1:16">
      <c r="A20" s="47"/>
      <c r="B20" s="457">
        <v>4</v>
      </c>
      <c r="C20" s="442" t="s">
        <v>149</v>
      </c>
      <c r="D20" s="257" t="s">
        <v>34</v>
      </c>
      <c r="E20" s="445"/>
      <c r="F20" s="303"/>
      <c r="G20" s="303"/>
      <c r="H20" s="454">
        <v>1</v>
      </c>
      <c r="I20" s="444"/>
      <c r="J20" s="444"/>
      <c r="K20" s="444"/>
      <c r="L20" s="444"/>
      <c r="M20" s="444"/>
      <c r="N20" s="444"/>
      <c r="O20" s="444"/>
      <c r="P20" s="458">
        <f t="shared" si="0"/>
        <v>1</v>
      </c>
    </row>
    <row r="21" spans="1:16">
      <c r="A21" s="47"/>
      <c r="B21" s="457">
        <v>5</v>
      </c>
      <c r="C21" s="442" t="s">
        <v>150</v>
      </c>
      <c r="D21" s="257" t="s">
        <v>34</v>
      </c>
      <c r="E21" s="445"/>
      <c r="F21" s="303"/>
      <c r="G21" s="303"/>
      <c r="H21" s="454">
        <v>1</v>
      </c>
      <c r="I21" s="444"/>
      <c r="J21" s="444"/>
      <c r="K21" s="444"/>
      <c r="L21" s="444"/>
      <c r="M21" s="444"/>
      <c r="N21" s="444"/>
      <c r="O21" s="444"/>
      <c r="P21" s="458">
        <f t="shared" si="0"/>
        <v>1</v>
      </c>
    </row>
    <row r="22" spans="1:16" ht="28.5">
      <c r="A22" s="47"/>
      <c r="B22" s="457">
        <v>6</v>
      </c>
      <c r="C22" s="442" t="s">
        <v>151</v>
      </c>
      <c r="D22" s="257" t="s">
        <v>34</v>
      </c>
      <c r="E22" s="445"/>
      <c r="F22" s="303"/>
      <c r="G22" s="303"/>
      <c r="H22" s="454">
        <v>1</v>
      </c>
      <c r="I22" s="444"/>
      <c r="J22" s="444"/>
      <c r="K22" s="444"/>
      <c r="L22" s="444"/>
      <c r="M22" s="444"/>
      <c r="N22" s="444"/>
      <c r="O22" s="444"/>
      <c r="P22" s="458">
        <f t="shared" si="0"/>
        <v>1</v>
      </c>
    </row>
    <row r="23" spans="1:16">
      <c r="A23" s="47"/>
      <c r="B23" s="459" t="s">
        <v>271</v>
      </c>
      <c r="C23" s="442"/>
      <c r="D23" s="257" t="s">
        <v>257</v>
      </c>
      <c r="E23" s="445"/>
      <c r="F23" s="303"/>
      <c r="G23" s="303"/>
      <c r="H23" s="454"/>
      <c r="I23" s="444"/>
      <c r="J23" s="444"/>
      <c r="K23" s="444"/>
      <c r="L23" s="444"/>
      <c r="M23" s="444"/>
      <c r="N23" s="444"/>
      <c r="O23" s="444"/>
      <c r="P23" s="458">
        <f t="shared" si="0"/>
        <v>0</v>
      </c>
    </row>
    <row r="24" spans="1:16">
      <c r="A24" s="47"/>
      <c r="B24" s="457"/>
      <c r="C24" s="630"/>
      <c r="D24" s="630"/>
      <c r="E24" s="272"/>
      <c r="F24" s="303"/>
      <c r="G24" s="303"/>
      <c r="H24" s="454"/>
      <c r="I24" s="444"/>
      <c r="J24" s="444"/>
      <c r="K24" s="444"/>
      <c r="L24" s="444"/>
      <c r="M24" s="444"/>
      <c r="N24" s="444"/>
      <c r="O24" s="444"/>
      <c r="P24" s="458">
        <f t="shared" si="0"/>
        <v>0</v>
      </c>
    </row>
    <row r="25" spans="1:16">
      <c r="A25" s="47"/>
      <c r="B25" s="457"/>
      <c r="C25" s="630"/>
      <c r="D25" s="630"/>
      <c r="E25" s="272"/>
      <c r="F25" s="303"/>
      <c r="G25" s="303"/>
      <c r="H25" s="454"/>
      <c r="I25" s="444"/>
      <c r="J25" s="444"/>
      <c r="K25" s="444"/>
      <c r="L25" s="444"/>
      <c r="M25" s="444"/>
      <c r="N25" s="444"/>
      <c r="O25" s="444"/>
      <c r="P25" s="458">
        <f t="shared" si="0"/>
        <v>0</v>
      </c>
    </row>
    <row r="26" spans="1:16">
      <c r="A26" s="47"/>
      <c r="B26" s="457"/>
      <c r="C26" s="630"/>
      <c r="D26" s="630"/>
      <c r="E26" s="272"/>
      <c r="F26" s="303"/>
      <c r="G26" s="303"/>
      <c r="H26" s="454"/>
      <c r="I26" s="444"/>
      <c r="J26" s="444"/>
      <c r="K26" s="444"/>
      <c r="L26" s="444"/>
      <c r="M26" s="444"/>
      <c r="N26" s="444"/>
      <c r="O26" s="444"/>
      <c r="P26" s="458">
        <f t="shared" si="0"/>
        <v>0</v>
      </c>
    </row>
    <row r="27" spans="1:16" ht="25.5" customHeight="1">
      <c r="A27" s="47"/>
      <c r="B27" s="650" t="s">
        <v>152</v>
      </c>
      <c r="C27" s="651"/>
      <c r="D27" s="651"/>
      <c r="E27" s="651"/>
      <c r="F27" s="651"/>
      <c r="G27" s="651"/>
      <c r="H27" s="651"/>
      <c r="I27" s="651"/>
      <c r="J27" s="651"/>
      <c r="K27" s="651"/>
      <c r="L27" s="651"/>
      <c r="M27" s="651"/>
      <c r="N27" s="651"/>
      <c r="O27" s="651"/>
      <c r="P27" s="652"/>
    </row>
    <row r="28" spans="1:16">
      <c r="A28" s="47"/>
      <c r="B28" s="457">
        <v>7</v>
      </c>
      <c r="C28" s="442" t="s">
        <v>153</v>
      </c>
      <c r="D28" s="257" t="s">
        <v>34</v>
      </c>
      <c r="E28" s="445">
        <v>12</v>
      </c>
      <c r="F28" s="303"/>
      <c r="G28" s="303">
        <v>50</v>
      </c>
      <c r="H28" s="444"/>
      <c r="I28" s="454">
        <v>0.2</v>
      </c>
      <c r="J28" s="454">
        <v>0.5</v>
      </c>
      <c r="K28" s="454">
        <v>0.3</v>
      </c>
      <c r="L28" s="444"/>
      <c r="M28" s="444"/>
      <c r="N28" s="444"/>
      <c r="O28" s="444"/>
      <c r="P28" s="458">
        <f t="shared" si="0"/>
        <v>1</v>
      </c>
    </row>
    <row r="29" spans="1:16" ht="28.5">
      <c r="A29" s="47"/>
      <c r="B29" s="457">
        <v>8</v>
      </c>
      <c r="C29" s="442" t="s">
        <v>154</v>
      </c>
      <c r="D29" s="257" t="s">
        <v>34</v>
      </c>
      <c r="E29" s="445">
        <v>12</v>
      </c>
      <c r="F29" s="303"/>
      <c r="G29" s="303"/>
      <c r="H29" s="444"/>
      <c r="I29" s="454">
        <v>0.8</v>
      </c>
      <c r="J29" s="454">
        <v>0.2</v>
      </c>
      <c r="K29" s="444"/>
      <c r="L29" s="444"/>
      <c r="M29" s="444"/>
      <c r="N29" s="444"/>
      <c r="O29" s="444"/>
      <c r="P29" s="458">
        <f t="shared" si="0"/>
        <v>1</v>
      </c>
    </row>
    <row r="30" spans="1:16" ht="28.5">
      <c r="A30" s="47"/>
      <c r="B30" s="457">
        <v>9</v>
      </c>
      <c r="C30" s="442" t="s">
        <v>155</v>
      </c>
      <c r="D30" s="257" t="s">
        <v>34</v>
      </c>
      <c r="E30" s="445">
        <v>12</v>
      </c>
      <c r="F30" s="303"/>
      <c r="G30" s="303"/>
      <c r="H30" s="444"/>
      <c r="I30" s="454">
        <v>0.5</v>
      </c>
      <c r="J30" s="454">
        <v>0.5</v>
      </c>
      <c r="K30" s="444"/>
      <c r="L30" s="444"/>
      <c r="M30" s="444"/>
      <c r="N30" s="444"/>
      <c r="O30" s="444"/>
      <c r="P30" s="458">
        <f t="shared" si="0"/>
        <v>1</v>
      </c>
    </row>
    <row r="31" spans="1:16" ht="28.5">
      <c r="A31" s="47"/>
      <c r="B31" s="457">
        <v>10</v>
      </c>
      <c r="C31" s="442" t="s">
        <v>156</v>
      </c>
      <c r="D31" s="257" t="s">
        <v>34</v>
      </c>
      <c r="E31" s="445">
        <v>12</v>
      </c>
      <c r="F31" s="303"/>
      <c r="G31" s="303"/>
      <c r="H31" s="444"/>
      <c r="I31" s="454">
        <v>1</v>
      </c>
      <c r="J31" s="444"/>
      <c r="K31" s="444"/>
      <c r="L31" s="444"/>
      <c r="M31" s="444"/>
      <c r="N31" s="444"/>
      <c r="O31" s="444"/>
      <c r="P31" s="458">
        <f t="shared" si="0"/>
        <v>1</v>
      </c>
    </row>
    <row r="32" spans="1:16" ht="28.5">
      <c r="A32" s="47"/>
      <c r="B32" s="457">
        <v>11</v>
      </c>
      <c r="C32" s="442" t="s">
        <v>157</v>
      </c>
      <c r="D32" s="257" t="s">
        <v>34</v>
      </c>
      <c r="E32" s="445">
        <v>3</v>
      </c>
      <c r="F32" s="303"/>
      <c r="G32" s="303"/>
      <c r="H32" s="444"/>
      <c r="I32" s="444"/>
      <c r="J32" s="454">
        <v>1</v>
      </c>
      <c r="K32" s="444"/>
      <c r="L32" s="444"/>
      <c r="M32" s="444"/>
      <c r="N32" s="444"/>
      <c r="O32" s="444"/>
      <c r="P32" s="458">
        <f t="shared" si="0"/>
        <v>1</v>
      </c>
    </row>
    <row r="33" spans="1:16">
      <c r="A33" s="47"/>
      <c r="B33" s="459" t="s">
        <v>271</v>
      </c>
      <c r="C33" s="442"/>
      <c r="D33" s="257" t="s">
        <v>257</v>
      </c>
      <c r="E33" s="445"/>
      <c r="F33" s="303"/>
      <c r="G33" s="303"/>
      <c r="H33" s="444"/>
      <c r="I33" s="444"/>
      <c r="J33" s="444"/>
      <c r="K33" s="444"/>
      <c r="L33" s="444"/>
      <c r="M33" s="444"/>
      <c r="N33" s="444"/>
      <c r="O33" s="444"/>
      <c r="P33" s="458">
        <f t="shared" si="0"/>
        <v>0</v>
      </c>
    </row>
    <row r="34" spans="1:16">
      <c r="A34" s="47"/>
      <c r="B34" s="457"/>
      <c r="C34" s="630"/>
      <c r="D34" s="630"/>
      <c r="E34" s="272"/>
      <c r="F34" s="303"/>
      <c r="G34" s="303"/>
      <c r="H34" s="444"/>
      <c r="I34" s="444"/>
      <c r="J34" s="444"/>
      <c r="K34" s="444"/>
      <c r="L34" s="444"/>
      <c r="M34" s="444"/>
      <c r="N34" s="444"/>
      <c r="O34" s="444"/>
      <c r="P34" s="458">
        <f t="shared" si="0"/>
        <v>0</v>
      </c>
    </row>
    <row r="35" spans="1:16">
      <c r="A35" s="47"/>
      <c r="B35" s="457"/>
      <c r="C35" s="630"/>
      <c r="D35" s="630"/>
      <c r="E35" s="272"/>
      <c r="F35" s="303"/>
      <c r="G35" s="303"/>
      <c r="H35" s="444"/>
      <c r="I35" s="444"/>
      <c r="J35" s="444"/>
      <c r="K35" s="444"/>
      <c r="L35" s="444"/>
      <c r="M35" s="444"/>
      <c r="N35" s="444"/>
      <c r="O35" s="444"/>
      <c r="P35" s="458">
        <f t="shared" si="0"/>
        <v>0</v>
      </c>
    </row>
    <row r="36" spans="1:16">
      <c r="A36" s="47"/>
      <c r="B36" s="457"/>
      <c r="C36" s="630"/>
      <c r="D36" s="630"/>
      <c r="E36" s="272"/>
      <c r="F36" s="303"/>
      <c r="G36" s="303"/>
      <c r="H36" s="444"/>
      <c r="I36" s="444"/>
      <c r="J36" s="444"/>
      <c r="K36" s="444"/>
      <c r="L36" s="444"/>
      <c r="M36" s="444"/>
      <c r="N36" s="444"/>
      <c r="O36" s="444"/>
      <c r="P36" s="458">
        <f t="shared" si="0"/>
        <v>0</v>
      </c>
    </row>
    <row r="37" spans="1:16" ht="26.25" customHeight="1">
      <c r="A37" s="47"/>
      <c r="B37" s="650" t="s">
        <v>11</v>
      </c>
      <c r="C37" s="651"/>
      <c r="D37" s="651"/>
      <c r="E37" s="651"/>
      <c r="F37" s="651"/>
      <c r="G37" s="651"/>
      <c r="H37" s="651"/>
      <c r="I37" s="651"/>
      <c r="J37" s="651"/>
      <c r="K37" s="651"/>
      <c r="L37" s="651"/>
      <c r="M37" s="651"/>
      <c r="N37" s="651"/>
      <c r="O37" s="651"/>
      <c r="P37" s="652"/>
    </row>
    <row r="38" spans="1:16">
      <c r="A38" s="47"/>
      <c r="B38" s="459" t="s">
        <v>11</v>
      </c>
      <c r="C38" s="442"/>
      <c r="D38" s="445"/>
      <c r="E38" s="445"/>
      <c r="F38" s="303"/>
      <c r="G38" s="303"/>
      <c r="H38" s="449"/>
      <c r="I38" s="449"/>
      <c r="J38" s="449"/>
      <c r="K38" s="449"/>
      <c r="L38" s="449"/>
      <c r="M38" s="449"/>
      <c r="N38" s="449"/>
      <c r="O38" s="449"/>
      <c r="P38" s="458">
        <f t="shared" si="0"/>
        <v>0</v>
      </c>
    </row>
    <row r="39" spans="1:16" ht="28.5">
      <c r="A39" s="47"/>
      <c r="B39" s="457">
        <v>12</v>
      </c>
      <c r="C39" s="442" t="s">
        <v>158</v>
      </c>
      <c r="D39" s="257" t="s">
        <v>34</v>
      </c>
      <c r="E39" s="445">
        <v>12</v>
      </c>
      <c r="F39" s="303"/>
      <c r="G39" s="303"/>
      <c r="H39" s="444"/>
      <c r="I39" s="444"/>
      <c r="J39" s="454">
        <v>1</v>
      </c>
      <c r="K39" s="444"/>
      <c r="L39" s="444"/>
      <c r="M39" s="444"/>
      <c r="N39" s="444"/>
      <c r="O39" s="444"/>
      <c r="P39" s="458">
        <f t="shared" si="0"/>
        <v>1</v>
      </c>
    </row>
    <row r="40" spans="1:16" ht="28.5">
      <c r="A40" s="47"/>
      <c r="B40" s="457">
        <v>13</v>
      </c>
      <c r="C40" s="442" t="s">
        <v>159</v>
      </c>
      <c r="D40" s="257" t="s">
        <v>34</v>
      </c>
      <c r="E40" s="445">
        <v>12</v>
      </c>
      <c r="F40" s="303"/>
      <c r="G40" s="303"/>
      <c r="H40" s="444"/>
      <c r="I40" s="444"/>
      <c r="J40" s="454">
        <v>1</v>
      </c>
      <c r="K40" s="444"/>
      <c r="L40" s="444"/>
      <c r="M40" s="444"/>
      <c r="N40" s="444"/>
      <c r="O40" s="444"/>
      <c r="P40" s="458">
        <f t="shared" si="0"/>
        <v>1</v>
      </c>
    </row>
    <row r="41" spans="1:16" ht="28.5">
      <c r="A41" s="47"/>
      <c r="B41" s="457">
        <v>14</v>
      </c>
      <c r="C41" s="442" t="s">
        <v>160</v>
      </c>
      <c r="D41" s="257" t="s">
        <v>34</v>
      </c>
      <c r="E41" s="445">
        <v>12</v>
      </c>
      <c r="F41" s="303"/>
      <c r="G41" s="303"/>
      <c r="H41" s="444"/>
      <c r="I41" s="444"/>
      <c r="J41" s="454">
        <v>1</v>
      </c>
      <c r="K41" s="444"/>
      <c r="L41" s="444"/>
      <c r="M41" s="444"/>
      <c r="N41" s="444"/>
      <c r="O41" s="444"/>
      <c r="P41" s="458">
        <f t="shared" si="0"/>
        <v>1</v>
      </c>
    </row>
    <row r="42" spans="1:16">
      <c r="A42" s="47"/>
      <c r="B42" s="459" t="s">
        <v>271</v>
      </c>
      <c r="C42" s="442"/>
      <c r="D42" s="257" t="s">
        <v>257</v>
      </c>
      <c r="E42" s="445"/>
      <c r="F42" s="303"/>
      <c r="G42" s="303"/>
      <c r="H42" s="444"/>
      <c r="I42" s="444"/>
      <c r="J42" s="444"/>
      <c r="K42" s="444"/>
      <c r="L42" s="444"/>
      <c r="M42" s="444"/>
      <c r="N42" s="444"/>
      <c r="O42" s="444"/>
      <c r="P42" s="458">
        <f t="shared" si="0"/>
        <v>0</v>
      </c>
    </row>
    <row r="43" spans="1:16">
      <c r="A43" s="47"/>
      <c r="B43" s="457"/>
      <c r="C43" s="630"/>
      <c r="D43" s="630"/>
      <c r="E43" s="272"/>
      <c r="F43" s="303"/>
      <c r="G43" s="303"/>
      <c r="H43" s="444"/>
      <c r="I43" s="444"/>
      <c r="J43" s="444"/>
      <c r="K43" s="444"/>
      <c r="L43" s="444"/>
      <c r="M43" s="444"/>
      <c r="N43" s="444"/>
      <c r="O43" s="444"/>
      <c r="P43" s="458">
        <f t="shared" si="0"/>
        <v>0</v>
      </c>
    </row>
    <row r="44" spans="1:16">
      <c r="A44" s="47"/>
      <c r="B44" s="457"/>
      <c r="C44" s="630"/>
      <c r="D44" s="630"/>
      <c r="E44" s="272"/>
      <c r="F44" s="303"/>
      <c r="G44" s="303"/>
      <c r="H44" s="444"/>
      <c r="I44" s="444"/>
      <c r="J44" s="444"/>
      <c r="K44" s="444"/>
      <c r="L44" s="444"/>
      <c r="M44" s="444"/>
      <c r="N44" s="444"/>
      <c r="O44" s="444"/>
      <c r="P44" s="458">
        <f t="shared" si="0"/>
        <v>0</v>
      </c>
    </row>
    <row r="45" spans="1:16">
      <c r="A45" s="47"/>
      <c r="B45" s="457"/>
      <c r="C45" s="630"/>
      <c r="D45" s="630"/>
      <c r="E45" s="272"/>
      <c r="F45" s="303"/>
      <c r="G45" s="303"/>
      <c r="H45" s="444"/>
      <c r="I45" s="444"/>
      <c r="J45" s="444"/>
      <c r="K45" s="444"/>
      <c r="L45" s="444"/>
      <c r="M45" s="444"/>
      <c r="N45" s="444"/>
      <c r="O45" s="444"/>
      <c r="P45" s="458">
        <f t="shared" si="0"/>
        <v>0</v>
      </c>
    </row>
    <row r="46" spans="1:16" ht="24" customHeight="1">
      <c r="A46" s="47"/>
      <c r="B46" s="650" t="s">
        <v>161</v>
      </c>
      <c r="C46" s="651"/>
      <c r="D46" s="651"/>
      <c r="E46" s="651"/>
      <c r="F46" s="651"/>
      <c r="G46" s="651"/>
      <c r="H46" s="651"/>
      <c r="I46" s="651"/>
      <c r="J46" s="651"/>
      <c r="K46" s="651"/>
      <c r="L46" s="651"/>
      <c r="M46" s="651"/>
      <c r="N46" s="651"/>
      <c r="O46" s="651"/>
      <c r="P46" s="652"/>
    </row>
    <row r="47" spans="1:16">
      <c r="A47" s="47"/>
      <c r="B47" s="457">
        <v>15</v>
      </c>
      <c r="C47" s="442" t="s">
        <v>162</v>
      </c>
      <c r="D47" s="257" t="s">
        <v>34</v>
      </c>
      <c r="E47" s="445"/>
      <c r="F47" s="303"/>
      <c r="G47" s="303"/>
      <c r="H47" s="454">
        <v>1</v>
      </c>
      <c r="I47" s="444"/>
      <c r="J47" s="444"/>
      <c r="K47" s="444"/>
      <c r="L47" s="444"/>
      <c r="M47" s="444"/>
      <c r="N47" s="444"/>
      <c r="O47" s="444"/>
      <c r="P47" s="458">
        <f t="shared" si="0"/>
        <v>1</v>
      </c>
    </row>
    <row r="48" spans="1:16">
      <c r="A48" s="47"/>
      <c r="B48" s="459" t="s">
        <v>271</v>
      </c>
      <c r="C48" s="442"/>
      <c r="D48" s="257" t="s">
        <v>257</v>
      </c>
      <c r="E48" s="445"/>
      <c r="F48" s="303"/>
      <c r="G48" s="303"/>
      <c r="H48" s="454"/>
      <c r="I48" s="444"/>
      <c r="J48" s="444"/>
      <c r="K48" s="444"/>
      <c r="L48" s="444"/>
      <c r="M48" s="444"/>
      <c r="N48" s="444"/>
      <c r="O48" s="444"/>
      <c r="P48" s="458">
        <f t="shared" si="0"/>
        <v>0</v>
      </c>
    </row>
    <row r="49" spans="1:16">
      <c r="A49" s="47"/>
      <c r="B49" s="457"/>
      <c r="C49" s="630"/>
      <c r="D49" s="630"/>
      <c r="E49" s="272"/>
      <c r="F49" s="303"/>
      <c r="G49" s="303"/>
      <c r="H49" s="454"/>
      <c r="I49" s="444"/>
      <c r="J49" s="444"/>
      <c r="K49" s="444"/>
      <c r="L49" s="444"/>
      <c r="M49" s="444"/>
      <c r="N49" s="444"/>
      <c r="O49" s="444"/>
      <c r="P49" s="458">
        <f t="shared" si="0"/>
        <v>0</v>
      </c>
    </row>
    <row r="50" spans="1:16">
      <c r="A50" s="47"/>
      <c r="B50" s="457"/>
      <c r="C50" s="630"/>
      <c r="D50" s="630"/>
      <c r="E50" s="272"/>
      <c r="F50" s="303"/>
      <c r="G50" s="303"/>
      <c r="H50" s="454"/>
      <c r="I50" s="444"/>
      <c r="J50" s="444"/>
      <c r="K50" s="444"/>
      <c r="L50" s="444"/>
      <c r="M50" s="444"/>
      <c r="N50" s="444"/>
      <c r="O50" s="444"/>
      <c r="P50" s="458"/>
    </row>
    <row r="51" spans="1:16">
      <c r="A51" s="47"/>
      <c r="B51" s="457"/>
      <c r="C51" s="630"/>
      <c r="D51" s="630"/>
      <c r="E51" s="272"/>
      <c r="F51" s="303"/>
      <c r="G51" s="303"/>
      <c r="H51" s="454"/>
      <c r="I51" s="444"/>
      <c r="J51" s="444"/>
      <c r="K51" s="444"/>
      <c r="L51" s="444"/>
      <c r="M51" s="444"/>
      <c r="N51" s="444"/>
      <c r="O51" s="444"/>
      <c r="P51" s="458">
        <f t="shared" si="0"/>
        <v>0</v>
      </c>
    </row>
    <row r="52" spans="1:16" ht="21" customHeight="1">
      <c r="A52" s="45"/>
      <c r="B52" s="650" t="s">
        <v>163</v>
      </c>
      <c r="C52" s="651"/>
      <c r="D52" s="651"/>
      <c r="E52" s="651"/>
      <c r="F52" s="651"/>
      <c r="G52" s="651"/>
      <c r="H52" s="651"/>
      <c r="I52" s="651"/>
      <c r="J52" s="651"/>
      <c r="K52" s="651"/>
      <c r="L52" s="651"/>
      <c r="M52" s="651"/>
      <c r="N52" s="651"/>
      <c r="O52" s="651"/>
      <c r="P52" s="652"/>
    </row>
    <row r="53" spans="1:16">
      <c r="A53" s="47"/>
      <c r="B53" s="457">
        <v>16</v>
      </c>
      <c r="C53" s="442" t="s">
        <v>164</v>
      </c>
      <c r="D53" s="257" t="s">
        <v>34</v>
      </c>
      <c r="E53" s="445"/>
      <c r="F53" s="303"/>
      <c r="G53" s="303"/>
      <c r="H53" s="444"/>
      <c r="I53" s="444"/>
      <c r="J53" s="444"/>
      <c r="K53" s="444"/>
      <c r="L53" s="444"/>
      <c r="M53" s="444"/>
      <c r="N53" s="444"/>
      <c r="O53" s="444"/>
      <c r="P53" s="458">
        <f t="shared" si="0"/>
        <v>0</v>
      </c>
    </row>
    <row r="54" spans="1:16">
      <c r="A54" s="47"/>
      <c r="B54" s="457">
        <v>17</v>
      </c>
      <c r="C54" s="442" t="s">
        <v>165</v>
      </c>
      <c r="D54" s="257" t="s">
        <v>34</v>
      </c>
      <c r="E54" s="445"/>
      <c r="F54" s="303"/>
      <c r="G54" s="303"/>
      <c r="H54" s="444"/>
      <c r="I54" s="444"/>
      <c r="J54" s="444"/>
      <c r="K54" s="444"/>
      <c r="L54" s="444"/>
      <c r="M54" s="444"/>
      <c r="N54" s="444"/>
      <c r="O54" s="444"/>
      <c r="P54" s="458">
        <f t="shared" si="0"/>
        <v>0</v>
      </c>
    </row>
    <row r="55" spans="1:16">
      <c r="A55" s="47"/>
      <c r="B55" s="457">
        <v>18</v>
      </c>
      <c r="C55" s="442" t="s">
        <v>166</v>
      </c>
      <c r="D55" s="257" t="s">
        <v>34</v>
      </c>
      <c r="E55" s="445"/>
      <c r="F55" s="303"/>
      <c r="G55" s="303"/>
      <c r="H55" s="444"/>
      <c r="I55" s="444"/>
      <c r="J55" s="444"/>
      <c r="K55" s="444"/>
      <c r="L55" s="444"/>
      <c r="M55" s="444"/>
      <c r="N55" s="444"/>
      <c r="O55" s="444"/>
      <c r="P55" s="458">
        <f t="shared" si="0"/>
        <v>0</v>
      </c>
    </row>
    <row r="56" spans="1:16">
      <c r="A56" s="47"/>
      <c r="B56" s="457">
        <v>19</v>
      </c>
      <c r="C56" s="442" t="s">
        <v>167</v>
      </c>
      <c r="D56" s="257" t="s">
        <v>34</v>
      </c>
      <c r="E56" s="445"/>
      <c r="F56" s="303"/>
      <c r="G56" s="303"/>
      <c r="H56" s="444"/>
      <c r="I56" s="444"/>
      <c r="J56" s="444"/>
      <c r="K56" s="444"/>
      <c r="L56" s="444"/>
      <c r="M56" s="444"/>
      <c r="N56" s="444"/>
      <c r="O56" s="444"/>
      <c r="P56" s="458">
        <f t="shared" si="0"/>
        <v>0</v>
      </c>
    </row>
    <row r="57" spans="1:16">
      <c r="A57" s="47"/>
      <c r="B57" s="459" t="s">
        <v>271</v>
      </c>
      <c r="C57" s="442"/>
      <c r="D57" s="257" t="s">
        <v>257</v>
      </c>
      <c r="E57" s="445"/>
      <c r="F57" s="303"/>
      <c r="G57" s="303"/>
      <c r="H57" s="444"/>
      <c r="I57" s="444"/>
      <c r="J57" s="444"/>
      <c r="K57" s="444"/>
      <c r="L57" s="444"/>
      <c r="M57" s="444"/>
      <c r="N57" s="444"/>
      <c r="O57" s="444"/>
      <c r="P57" s="458">
        <f t="shared" si="0"/>
        <v>0</v>
      </c>
    </row>
    <row r="58" spans="1:16">
      <c r="A58" s="47"/>
      <c r="B58" s="459"/>
      <c r="C58" s="630"/>
      <c r="D58" s="630"/>
      <c r="E58" s="272"/>
      <c r="F58" s="303"/>
      <c r="G58" s="303"/>
      <c r="H58" s="444"/>
      <c r="I58" s="444"/>
      <c r="J58" s="444"/>
      <c r="K58" s="444"/>
      <c r="L58" s="444"/>
      <c r="M58" s="444"/>
      <c r="N58" s="444"/>
      <c r="O58" s="444"/>
      <c r="P58" s="458"/>
    </row>
    <row r="59" spans="1:16">
      <c r="A59" s="47"/>
      <c r="B59" s="459"/>
      <c r="C59" s="630"/>
      <c r="D59" s="630"/>
      <c r="E59" s="272"/>
      <c r="F59" s="303"/>
      <c r="G59" s="303"/>
      <c r="H59" s="444"/>
      <c r="I59" s="444"/>
      <c r="J59" s="444"/>
      <c r="K59" s="444"/>
      <c r="L59" s="444"/>
      <c r="M59" s="444"/>
      <c r="N59" s="444"/>
      <c r="O59" s="444"/>
      <c r="P59" s="458"/>
    </row>
    <row r="60" spans="1:16">
      <c r="A60" s="45"/>
      <c r="B60" s="460"/>
      <c r="C60" s="630"/>
      <c r="D60" s="630"/>
      <c r="E60" s="272"/>
      <c r="F60" s="303"/>
      <c r="G60" s="303"/>
      <c r="H60" s="448"/>
      <c r="I60" s="448"/>
      <c r="J60" s="448"/>
      <c r="K60" s="448"/>
      <c r="L60" s="448"/>
      <c r="M60" s="448"/>
      <c r="N60" s="448"/>
      <c r="O60" s="448"/>
      <c r="P60" s="458"/>
    </row>
    <row r="61" spans="1:16" ht="27" customHeight="1">
      <c r="B61" s="658" t="s">
        <v>168</v>
      </c>
      <c r="C61" s="659"/>
      <c r="D61" s="659"/>
      <c r="E61" s="659"/>
      <c r="F61" s="659"/>
      <c r="G61" s="659"/>
      <c r="H61" s="659"/>
      <c r="I61" s="659"/>
      <c r="J61" s="659"/>
      <c r="K61" s="659"/>
      <c r="L61" s="659"/>
      <c r="M61" s="659"/>
      <c r="N61" s="659"/>
      <c r="O61" s="659"/>
      <c r="P61" s="660"/>
    </row>
    <row r="62" spans="1:16" ht="16.5">
      <c r="B62" s="461"/>
      <c r="C62" s="442"/>
      <c r="D62" s="445"/>
      <c r="E62" s="445"/>
      <c r="F62" s="441"/>
      <c r="G62" s="441"/>
      <c r="H62" s="441"/>
      <c r="I62" s="441"/>
      <c r="J62" s="441"/>
      <c r="K62" s="441"/>
      <c r="L62" s="441"/>
      <c r="M62" s="441"/>
      <c r="N62" s="441"/>
      <c r="O62" s="441"/>
      <c r="P62" s="462"/>
    </row>
    <row r="63" spans="1:16" ht="25.5" customHeight="1">
      <c r="A63" s="47"/>
      <c r="B63" s="653" t="s">
        <v>169</v>
      </c>
      <c r="C63" s="643"/>
      <c r="D63" s="643"/>
      <c r="E63" s="643"/>
      <c r="F63" s="643"/>
      <c r="G63" s="643"/>
      <c r="H63" s="643"/>
      <c r="I63" s="643"/>
      <c r="J63" s="643"/>
      <c r="K63" s="643"/>
      <c r="L63" s="643"/>
      <c r="M63" s="643"/>
      <c r="N63" s="643"/>
      <c r="O63" s="643"/>
      <c r="P63" s="654"/>
    </row>
    <row r="64" spans="1:16">
      <c r="A64" s="47"/>
      <c r="B64" s="457">
        <v>21</v>
      </c>
      <c r="C64" s="442" t="s">
        <v>170</v>
      </c>
      <c r="D64" s="257" t="s">
        <v>34</v>
      </c>
      <c r="E64" s="445"/>
      <c r="F64" s="303"/>
      <c r="G64" s="303"/>
      <c r="H64" s="454">
        <v>1</v>
      </c>
      <c r="I64" s="444"/>
      <c r="J64" s="444"/>
      <c r="K64" s="444"/>
      <c r="L64" s="444"/>
      <c r="M64" s="444"/>
      <c r="N64" s="444"/>
      <c r="O64" s="444"/>
      <c r="P64" s="458">
        <f t="shared" si="0"/>
        <v>1</v>
      </c>
    </row>
    <row r="65" spans="1:16" ht="28.5">
      <c r="A65" s="47"/>
      <c r="B65" s="457">
        <v>22</v>
      </c>
      <c r="C65" s="442" t="s">
        <v>171</v>
      </c>
      <c r="D65" s="257" t="s">
        <v>34</v>
      </c>
      <c r="E65" s="445"/>
      <c r="F65" s="303"/>
      <c r="G65" s="303"/>
      <c r="H65" s="454">
        <v>1</v>
      </c>
      <c r="I65" s="444"/>
      <c r="J65" s="444"/>
      <c r="K65" s="444"/>
      <c r="L65" s="444"/>
      <c r="M65" s="444"/>
      <c r="N65" s="444"/>
      <c r="O65" s="444"/>
      <c r="P65" s="458">
        <f t="shared" si="0"/>
        <v>1</v>
      </c>
    </row>
    <row r="66" spans="1:16">
      <c r="A66" s="47"/>
      <c r="B66" s="457">
        <v>23</v>
      </c>
      <c r="C66" s="442" t="s">
        <v>172</v>
      </c>
      <c r="D66" s="257" t="s">
        <v>34</v>
      </c>
      <c r="E66" s="445"/>
      <c r="F66" s="303"/>
      <c r="G66" s="303"/>
      <c r="H66" s="454">
        <v>1</v>
      </c>
      <c r="I66" s="444"/>
      <c r="J66" s="444"/>
      <c r="K66" s="444"/>
      <c r="L66" s="444"/>
      <c r="M66" s="444"/>
      <c r="N66" s="444"/>
      <c r="O66" s="444"/>
      <c r="P66" s="458">
        <f t="shared" si="0"/>
        <v>1</v>
      </c>
    </row>
    <row r="67" spans="1:16">
      <c r="A67" s="47"/>
      <c r="B67" s="457">
        <v>24</v>
      </c>
      <c r="C67" s="442" t="s">
        <v>173</v>
      </c>
      <c r="D67" s="257" t="s">
        <v>34</v>
      </c>
      <c r="E67" s="445"/>
      <c r="F67" s="303"/>
      <c r="G67" s="303"/>
      <c r="H67" s="454">
        <v>1</v>
      </c>
      <c r="I67" s="444"/>
      <c r="J67" s="444"/>
      <c r="K67" s="444"/>
      <c r="L67" s="444"/>
      <c r="M67" s="444"/>
      <c r="N67" s="444"/>
      <c r="O67" s="444"/>
      <c r="P67" s="458">
        <f t="shared" si="0"/>
        <v>1</v>
      </c>
    </row>
    <row r="68" spans="1:16">
      <c r="A68" s="47"/>
      <c r="B68" s="459" t="s">
        <v>271</v>
      </c>
      <c r="C68" s="442"/>
      <c r="D68" s="257" t="s">
        <v>257</v>
      </c>
      <c r="E68" s="445"/>
      <c r="F68" s="303"/>
      <c r="G68" s="303"/>
      <c r="H68" s="454"/>
      <c r="I68" s="444"/>
      <c r="J68" s="444"/>
      <c r="K68" s="444"/>
      <c r="L68" s="444"/>
      <c r="M68" s="444"/>
      <c r="N68" s="444"/>
      <c r="O68" s="444"/>
      <c r="P68" s="458"/>
    </row>
    <row r="69" spans="1:16">
      <c r="A69" s="47"/>
      <c r="B69" s="457"/>
      <c r="C69" s="630"/>
      <c r="D69" s="630"/>
      <c r="E69" s="272"/>
      <c r="F69" s="303"/>
      <c r="G69" s="303"/>
      <c r="H69" s="454"/>
      <c r="I69" s="444"/>
      <c r="J69" s="444"/>
      <c r="K69" s="444"/>
      <c r="L69" s="444"/>
      <c r="M69" s="444"/>
      <c r="N69" s="444"/>
      <c r="O69" s="444"/>
      <c r="P69" s="458"/>
    </row>
    <row r="70" spans="1:16">
      <c r="A70" s="47"/>
      <c r="B70" s="457"/>
      <c r="C70" s="630"/>
      <c r="D70" s="630"/>
      <c r="E70" s="272"/>
      <c r="F70" s="303"/>
      <c r="G70" s="303"/>
      <c r="H70" s="454"/>
      <c r="I70" s="444"/>
      <c r="J70" s="444"/>
      <c r="K70" s="444"/>
      <c r="L70" s="444"/>
      <c r="M70" s="444"/>
      <c r="N70" s="444"/>
      <c r="O70" s="444"/>
      <c r="P70" s="458"/>
    </row>
    <row r="71" spans="1:16">
      <c r="A71" s="47"/>
      <c r="B71" s="457"/>
      <c r="C71" s="630"/>
      <c r="D71" s="630"/>
      <c r="E71" s="272"/>
      <c r="F71" s="303"/>
      <c r="G71" s="303"/>
      <c r="H71" s="444"/>
      <c r="I71" s="444"/>
      <c r="J71" s="444"/>
      <c r="K71" s="444"/>
      <c r="L71" s="444"/>
      <c r="M71" s="444"/>
      <c r="N71" s="444"/>
      <c r="O71" s="444"/>
      <c r="P71" s="458">
        <f t="shared" si="0"/>
        <v>0</v>
      </c>
    </row>
    <row r="72" spans="1:16" ht="28.5" customHeight="1">
      <c r="A72" s="47"/>
      <c r="B72" s="653" t="s">
        <v>174</v>
      </c>
      <c r="C72" s="643"/>
      <c r="D72" s="643"/>
      <c r="E72" s="643"/>
      <c r="F72" s="643"/>
      <c r="G72" s="643"/>
      <c r="H72" s="643"/>
      <c r="I72" s="643"/>
      <c r="J72" s="643"/>
      <c r="K72" s="643"/>
      <c r="L72" s="643"/>
      <c r="M72" s="643"/>
      <c r="N72" s="643"/>
      <c r="O72" s="643"/>
      <c r="P72" s="654"/>
    </row>
    <row r="73" spans="1:16">
      <c r="A73" s="47"/>
      <c r="B73" s="457">
        <v>25</v>
      </c>
      <c r="C73" s="442" t="s">
        <v>175</v>
      </c>
      <c r="D73" s="257" t="s">
        <v>34</v>
      </c>
      <c r="E73" s="445"/>
      <c r="F73" s="303"/>
      <c r="G73" s="303"/>
      <c r="H73" s="444"/>
      <c r="I73" s="454">
        <v>1</v>
      </c>
      <c r="J73" s="444"/>
      <c r="K73" s="444"/>
      <c r="L73" s="444"/>
      <c r="M73" s="444"/>
      <c r="N73" s="444"/>
      <c r="O73" s="444"/>
      <c r="P73" s="458">
        <f t="shared" si="0"/>
        <v>1</v>
      </c>
    </row>
    <row r="74" spans="1:16">
      <c r="A74" s="47"/>
      <c r="B74" s="457">
        <v>26</v>
      </c>
      <c r="C74" s="442" t="s">
        <v>176</v>
      </c>
      <c r="D74" s="257" t="s">
        <v>34</v>
      </c>
      <c r="E74" s="445"/>
      <c r="F74" s="303"/>
      <c r="G74" s="303"/>
      <c r="H74" s="444"/>
      <c r="I74" s="454">
        <v>1</v>
      </c>
      <c r="J74" s="444"/>
      <c r="K74" s="444"/>
      <c r="L74" s="444"/>
      <c r="M74" s="444"/>
      <c r="N74" s="444"/>
      <c r="O74" s="444"/>
      <c r="P74" s="458">
        <f t="shared" si="0"/>
        <v>1</v>
      </c>
    </row>
    <row r="75" spans="1:16" ht="28.5">
      <c r="A75" s="47"/>
      <c r="B75" s="457">
        <v>27</v>
      </c>
      <c r="C75" s="442" t="s">
        <v>177</v>
      </c>
      <c r="D75" s="257" t="s">
        <v>34</v>
      </c>
      <c r="E75" s="445"/>
      <c r="F75" s="303"/>
      <c r="G75" s="303"/>
      <c r="H75" s="444"/>
      <c r="I75" s="454">
        <v>0.8</v>
      </c>
      <c r="J75" s="454">
        <v>0.2</v>
      </c>
      <c r="K75" s="444"/>
      <c r="L75" s="444"/>
      <c r="M75" s="444"/>
      <c r="N75" s="444"/>
      <c r="O75" s="444"/>
      <c r="P75" s="458">
        <f t="shared" si="0"/>
        <v>1</v>
      </c>
    </row>
    <row r="76" spans="1:16" ht="28.5">
      <c r="A76" s="47"/>
      <c r="B76" s="457">
        <v>28</v>
      </c>
      <c r="C76" s="442" t="s">
        <v>178</v>
      </c>
      <c r="D76" s="257" t="s">
        <v>34</v>
      </c>
      <c r="E76" s="445"/>
      <c r="F76" s="303"/>
      <c r="G76" s="303"/>
      <c r="H76" s="444"/>
      <c r="I76" s="444"/>
      <c r="J76" s="444"/>
      <c r="K76" s="444"/>
      <c r="L76" s="444"/>
      <c r="M76" s="444"/>
      <c r="N76" s="444"/>
      <c r="O76" s="444"/>
      <c r="P76" s="458">
        <f t="shared" si="0"/>
        <v>0</v>
      </c>
    </row>
    <row r="77" spans="1:16" ht="28.5">
      <c r="A77" s="47"/>
      <c r="B77" s="457">
        <v>29</v>
      </c>
      <c r="C77" s="442" t="s">
        <v>179</v>
      </c>
      <c r="D77" s="257" t="s">
        <v>34</v>
      </c>
      <c r="E77" s="445"/>
      <c r="F77" s="303"/>
      <c r="G77" s="303"/>
      <c r="H77" s="444"/>
      <c r="I77" s="444"/>
      <c r="J77" s="444"/>
      <c r="K77" s="444"/>
      <c r="L77" s="444"/>
      <c r="M77" s="444"/>
      <c r="N77" s="444"/>
      <c r="O77" s="444"/>
      <c r="P77" s="458">
        <f t="shared" si="0"/>
        <v>0</v>
      </c>
    </row>
    <row r="78" spans="1:16" ht="28.5">
      <c r="A78" s="47"/>
      <c r="B78" s="457">
        <v>30</v>
      </c>
      <c r="C78" s="442" t="s">
        <v>180</v>
      </c>
      <c r="D78" s="257" t="s">
        <v>34</v>
      </c>
      <c r="E78" s="445"/>
      <c r="F78" s="303"/>
      <c r="G78" s="303"/>
      <c r="H78" s="444"/>
      <c r="I78" s="444"/>
      <c r="J78" s="444"/>
      <c r="K78" s="444"/>
      <c r="L78" s="444"/>
      <c r="M78" s="444"/>
      <c r="N78" s="444"/>
      <c r="O78" s="444"/>
      <c r="P78" s="458">
        <f t="shared" si="0"/>
        <v>0</v>
      </c>
    </row>
    <row r="79" spans="1:16" ht="28.5">
      <c r="A79" s="47"/>
      <c r="B79" s="457">
        <v>31</v>
      </c>
      <c r="C79" s="442" t="s">
        <v>181</v>
      </c>
      <c r="D79" s="257" t="s">
        <v>34</v>
      </c>
      <c r="E79" s="445"/>
      <c r="F79" s="303"/>
      <c r="G79" s="303"/>
      <c r="H79" s="444"/>
      <c r="I79" s="444"/>
      <c r="J79" s="444"/>
      <c r="K79" s="444"/>
      <c r="L79" s="444"/>
      <c r="M79" s="444"/>
      <c r="N79" s="444"/>
      <c r="O79" s="444"/>
      <c r="P79" s="458">
        <f t="shared" si="0"/>
        <v>0</v>
      </c>
    </row>
    <row r="80" spans="1:16">
      <c r="A80" s="47"/>
      <c r="B80" s="457">
        <v>32</v>
      </c>
      <c r="C80" s="442" t="s">
        <v>182</v>
      </c>
      <c r="D80" s="257" t="s">
        <v>34</v>
      </c>
      <c r="E80" s="445"/>
      <c r="F80" s="303"/>
      <c r="G80" s="303"/>
      <c r="H80" s="444"/>
      <c r="I80" s="444"/>
      <c r="J80" s="444"/>
      <c r="K80" s="444"/>
      <c r="L80" s="444"/>
      <c r="M80" s="444"/>
      <c r="N80" s="444"/>
      <c r="O80" s="444"/>
      <c r="P80" s="458">
        <f t="shared" si="0"/>
        <v>0</v>
      </c>
    </row>
    <row r="81" spans="1:16">
      <c r="A81" s="47"/>
      <c r="B81" s="459" t="s">
        <v>271</v>
      </c>
      <c r="C81" s="442"/>
      <c r="D81" s="257" t="s">
        <v>257</v>
      </c>
      <c r="E81" s="445"/>
      <c r="F81" s="303"/>
      <c r="G81" s="303"/>
      <c r="H81" s="444"/>
      <c r="I81" s="444"/>
      <c r="J81" s="444"/>
      <c r="K81" s="444"/>
      <c r="L81" s="444"/>
      <c r="M81" s="444"/>
      <c r="N81" s="444"/>
      <c r="O81" s="444"/>
      <c r="P81" s="458"/>
    </row>
    <row r="82" spans="1:16">
      <c r="A82" s="47"/>
      <c r="B82" s="457"/>
      <c r="C82" s="630"/>
      <c r="D82" s="630"/>
      <c r="E82" s="272"/>
      <c r="F82" s="303"/>
      <c r="G82" s="303"/>
      <c r="H82" s="444"/>
      <c r="I82" s="444"/>
      <c r="J82" s="444"/>
      <c r="K82" s="444"/>
      <c r="L82" s="444"/>
      <c r="M82" s="444"/>
      <c r="N82" s="444"/>
      <c r="O82" s="444"/>
      <c r="P82" s="458"/>
    </row>
    <row r="83" spans="1:16">
      <c r="A83" s="47"/>
      <c r="B83" s="457"/>
      <c r="C83" s="630"/>
      <c r="D83" s="630"/>
      <c r="E83" s="272"/>
      <c r="F83" s="303"/>
      <c r="G83" s="303"/>
      <c r="H83" s="444"/>
      <c r="I83" s="444"/>
      <c r="J83" s="444"/>
      <c r="K83" s="444"/>
      <c r="L83" s="444"/>
      <c r="M83" s="444"/>
      <c r="N83" s="444"/>
      <c r="O83" s="444"/>
      <c r="P83" s="458"/>
    </row>
    <row r="84" spans="1:16">
      <c r="A84" s="47"/>
      <c r="B84" s="457"/>
      <c r="C84" s="630"/>
      <c r="D84" s="630"/>
      <c r="E84" s="272"/>
      <c r="F84" s="303"/>
      <c r="G84" s="303"/>
      <c r="H84" s="444"/>
      <c r="I84" s="444"/>
      <c r="J84" s="444"/>
      <c r="K84" s="444"/>
      <c r="L84" s="444"/>
      <c r="M84" s="444"/>
      <c r="N84" s="444"/>
      <c r="O84" s="444"/>
      <c r="P84" s="458">
        <f t="shared" ref="P84:P107" si="1">SUM(H84:O84)</f>
        <v>0</v>
      </c>
    </row>
    <row r="85" spans="1:16" ht="25.5" customHeight="1">
      <c r="A85" s="47"/>
      <c r="B85" s="653" t="s">
        <v>183</v>
      </c>
      <c r="C85" s="643"/>
      <c r="D85" s="643"/>
      <c r="E85" s="643"/>
      <c r="F85" s="643"/>
      <c r="G85" s="643"/>
      <c r="H85" s="643"/>
      <c r="I85" s="643"/>
      <c r="J85" s="643"/>
      <c r="K85" s="643"/>
      <c r="L85" s="643"/>
      <c r="M85" s="643"/>
      <c r="N85" s="643"/>
      <c r="O85" s="643"/>
      <c r="P85" s="654"/>
    </row>
    <row r="86" spans="1:16">
      <c r="A86" s="47"/>
      <c r="B86" s="457">
        <v>33</v>
      </c>
      <c r="C86" s="442" t="s">
        <v>184</v>
      </c>
      <c r="D86" s="257" t="s">
        <v>34</v>
      </c>
      <c r="E86" s="445"/>
      <c r="F86" s="303"/>
      <c r="G86" s="303"/>
      <c r="H86" s="450"/>
      <c r="I86" s="450"/>
      <c r="J86" s="450"/>
      <c r="K86" s="450"/>
      <c r="L86" s="450"/>
      <c r="M86" s="450"/>
      <c r="N86" s="450"/>
      <c r="O86" s="450"/>
      <c r="P86" s="458">
        <f t="shared" si="1"/>
        <v>0</v>
      </c>
    </row>
    <row r="87" spans="1:16">
      <c r="A87" s="47"/>
      <c r="B87" s="457">
        <v>34</v>
      </c>
      <c r="C87" s="442" t="s">
        <v>185</v>
      </c>
      <c r="D87" s="257" t="s">
        <v>34</v>
      </c>
      <c r="E87" s="445"/>
      <c r="F87" s="303"/>
      <c r="G87" s="303"/>
      <c r="H87" s="450"/>
      <c r="I87" s="450"/>
      <c r="J87" s="450"/>
      <c r="K87" s="450"/>
      <c r="L87" s="450"/>
      <c r="M87" s="450"/>
      <c r="N87" s="450"/>
      <c r="O87" s="450"/>
      <c r="P87" s="458">
        <f t="shared" si="1"/>
        <v>0</v>
      </c>
    </row>
    <row r="88" spans="1:16">
      <c r="A88" s="47"/>
      <c r="B88" s="457">
        <v>35</v>
      </c>
      <c r="C88" s="442" t="s">
        <v>186</v>
      </c>
      <c r="D88" s="257" t="s">
        <v>34</v>
      </c>
      <c r="E88" s="445"/>
      <c r="F88" s="303"/>
      <c r="G88" s="303"/>
      <c r="H88" s="450"/>
      <c r="I88" s="450"/>
      <c r="J88" s="450"/>
      <c r="K88" s="450"/>
      <c r="L88" s="450"/>
      <c r="M88" s="450"/>
      <c r="N88" s="450"/>
      <c r="O88" s="450"/>
      <c r="P88" s="458">
        <f t="shared" si="1"/>
        <v>0</v>
      </c>
    </row>
    <row r="89" spans="1:16">
      <c r="A89" s="47"/>
      <c r="B89" s="459" t="s">
        <v>271</v>
      </c>
      <c r="C89" s="442"/>
      <c r="D89" s="257" t="s">
        <v>257</v>
      </c>
      <c r="E89" s="445"/>
      <c r="F89" s="303"/>
      <c r="G89" s="303"/>
      <c r="H89" s="450"/>
      <c r="I89" s="450"/>
      <c r="J89" s="450"/>
      <c r="K89" s="450"/>
      <c r="L89" s="450"/>
      <c r="M89" s="450"/>
      <c r="N89" s="450"/>
      <c r="O89" s="450"/>
      <c r="P89" s="458"/>
    </row>
    <row r="90" spans="1:16">
      <c r="A90" s="47"/>
      <c r="B90" s="457"/>
      <c r="C90" s="630"/>
      <c r="D90" s="630"/>
      <c r="E90" s="272"/>
      <c r="F90" s="303"/>
      <c r="G90" s="303"/>
      <c r="H90" s="450"/>
      <c r="I90" s="450"/>
      <c r="J90" s="450"/>
      <c r="K90" s="450"/>
      <c r="L90" s="450"/>
      <c r="M90" s="450"/>
      <c r="N90" s="450"/>
      <c r="O90" s="450"/>
      <c r="P90" s="458"/>
    </row>
    <row r="91" spans="1:16">
      <c r="A91" s="47"/>
      <c r="B91" s="457"/>
      <c r="C91" s="630"/>
      <c r="D91" s="630"/>
      <c r="E91" s="272"/>
      <c r="F91" s="303"/>
      <c r="G91" s="303"/>
      <c r="H91" s="450"/>
      <c r="I91" s="450"/>
      <c r="J91" s="450"/>
      <c r="K91" s="450"/>
      <c r="L91" s="450"/>
      <c r="M91" s="450"/>
      <c r="N91" s="450"/>
      <c r="O91" s="450"/>
      <c r="P91" s="458"/>
    </row>
    <row r="92" spans="1:16">
      <c r="A92" s="47"/>
      <c r="B92" s="457"/>
      <c r="C92" s="630"/>
      <c r="D92" s="630"/>
      <c r="E92" s="272"/>
      <c r="F92" s="303"/>
      <c r="G92" s="303"/>
      <c r="H92" s="450"/>
      <c r="I92" s="450"/>
      <c r="J92" s="450"/>
      <c r="K92" s="450"/>
      <c r="L92" s="450"/>
      <c r="M92" s="450"/>
      <c r="N92" s="450"/>
      <c r="O92" s="450"/>
      <c r="P92" s="458">
        <f t="shared" si="1"/>
        <v>0</v>
      </c>
    </row>
    <row r="93" spans="1:16" ht="24" customHeight="1">
      <c r="A93" s="47"/>
      <c r="B93" s="653" t="s">
        <v>187</v>
      </c>
      <c r="C93" s="643"/>
      <c r="D93" s="643"/>
      <c r="E93" s="643"/>
      <c r="F93" s="643"/>
      <c r="G93" s="643"/>
      <c r="H93" s="643"/>
      <c r="I93" s="643"/>
      <c r="J93" s="643"/>
      <c r="K93" s="643"/>
      <c r="L93" s="643"/>
      <c r="M93" s="643"/>
      <c r="N93" s="643"/>
      <c r="O93" s="643"/>
      <c r="P93" s="654"/>
    </row>
    <row r="94" spans="1:16" ht="42.75">
      <c r="A94" s="47"/>
      <c r="B94" s="457">
        <v>36</v>
      </c>
      <c r="C94" s="442" t="s">
        <v>188</v>
      </c>
      <c r="D94" s="257" t="s">
        <v>34</v>
      </c>
      <c r="E94" s="445"/>
      <c r="F94" s="303"/>
      <c r="G94" s="303"/>
      <c r="H94" s="450"/>
      <c r="I94" s="450"/>
      <c r="J94" s="450"/>
      <c r="K94" s="450"/>
      <c r="L94" s="450"/>
      <c r="M94" s="450"/>
      <c r="N94" s="450"/>
      <c r="O94" s="450"/>
      <c r="P94" s="458">
        <f t="shared" si="1"/>
        <v>0</v>
      </c>
    </row>
    <row r="95" spans="1:16" ht="28.5">
      <c r="A95" s="47"/>
      <c r="B95" s="457">
        <v>37</v>
      </c>
      <c r="C95" s="442" t="s">
        <v>189</v>
      </c>
      <c r="D95" s="257" t="s">
        <v>34</v>
      </c>
      <c r="E95" s="445"/>
      <c r="F95" s="303"/>
      <c r="G95" s="303"/>
      <c r="H95" s="450"/>
      <c r="I95" s="450"/>
      <c r="J95" s="450"/>
      <c r="K95" s="450"/>
      <c r="L95" s="450"/>
      <c r="M95" s="450"/>
      <c r="N95" s="450"/>
      <c r="O95" s="450"/>
      <c r="P95" s="458">
        <f t="shared" si="1"/>
        <v>0</v>
      </c>
    </row>
    <row r="96" spans="1:16">
      <c r="A96" s="47"/>
      <c r="B96" s="457">
        <v>38</v>
      </c>
      <c r="C96" s="442" t="s">
        <v>190</v>
      </c>
      <c r="D96" s="257" t="s">
        <v>34</v>
      </c>
      <c r="E96" s="445"/>
      <c r="F96" s="303"/>
      <c r="G96" s="303"/>
      <c r="H96" s="450"/>
      <c r="I96" s="450"/>
      <c r="J96" s="450"/>
      <c r="K96" s="450"/>
      <c r="L96" s="450"/>
      <c r="M96" s="450"/>
      <c r="N96" s="450"/>
      <c r="O96" s="450"/>
      <c r="P96" s="458">
        <f t="shared" si="1"/>
        <v>0</v>
      </c>
    </row>
    <row r="97" spans="1:16" ht="28.5">
      <c r="A97" s="47"/>
      <c r="B97" s="457">
        <v>39</v>
      </c>
      <c r="C97" s="442" t="s">
        <v>191</v>
      </c>
      <c r="D97" s="257" t="s">
        <v>34</v>
      </c>
      <c r="E97" s="445"/>
      <c r="F97" s="303"/>
      <c r="G97" s="303"/>
      <c r="H97" s="450"/>
      <c r="I97" s="450"/>
      <c r="J97" s="450"/>
      <c r="K97" s="450"/>
      <c r="L97" s="450"/>
      <c r="M97" s="450"/>
      <c r="N97" s="450"/>
      <c r="O97" s="450"/>
      <c r="P97" s="458">
        <f t="shared" si="1"/>
        <v>0</v>
      </c>
    </row>
    <row r="98" spans="1:16" ht="28.5">
      <c r="A98" s="47"/>
      <c r="B98" s="457">
        <v>40</v>
      </c>
      <c r="C98" s="442" t="s">
        <v>192</v>
      </c>
      <c r="D98" s="257" t="s">
        <v>34</v>
      </c>
      <c r="E98" s="445"/>
      <c r="F98" s="303"/>
      <c r="G98" s="303"/>
      <c r="H98" s="450"/>
      <c r="I98" s="450"/>
      <c r="J98" s="450"/>
      <c r="K98" s="450"/>
      <c r="L98" s="450"/>
      <c r="M98" s="450"/>
      <c r="N98" s="450"/>
      <c r="O98" s="450"/>
      <c r="P98" s="458">
        <f t="shared" si="1"/>
        <v>0</v>
      </c>
    </row>
    <row r="99" spans="1:16" ht="28.5">
      <c r="A99" s="47"/>
      <c r="B99" s="457">
        <v>41</v>
      </c>
      <c r="C99" s="442" t="s">
        <v>193</v>
      </c>
      <c r="D99" s="257" t="s">
        <v>34</v>
      </c>
      <c r="E99" s="445"/>
      <c r="F99" s="303"/>
      <c r="G99" s="303"/>
      <c r="H99" s="450"/>
      <c r="I99" s="450"/>
      <c r="J99" s="450"/>
      <c r="K99" s="450"/>
      <c r="L99" s="450"/>
      <c r="M99" s="450"/>
      <c r="N99" s="450"/>
      <c r="O99" s="450"/>
      <c r="P99" s="458">
        <f t="shared" si="1"/>
        <v>0</v>
      </c>
    </row>
    <row r="100" spans="1:16" ht="28.5">
      <c r="A100" s="47"/>
      <c r="B100" s="457">
        <v>42</v>
      </c>
      <c r="C100" s="442" t="s">
        <v>194</v>
      </c>
      <c r="D100" s="257" t="s">
        <v>34</v>
      </c>
      <c r="E100" s="445"/>
      <c r="F100" s="303"/>
      <c r="G100" s="303"/>
      <c r="H100" s="450"/>
      <c r="I100" s="450"/>
      <c r="J100" s="450"/>
      <c r="K100" s="450"/>
      <c r="L100" s="450"/>
      <c r="M100" s="450"/>
      <c r="N100" s="450"/>
      <c r="O100" s="450"/>
      <c r="P100" s="458">
        <f t="shared" si="1"/>
        <v>0</v>
      </c>
    </row>
    <row r="101" spans="1:16">
      <c r="A101" s="47"/>
      <c r="B101" s="457">
        <v>43</v>
      </c>
      <c r="C101" s="442" t="s">
        <v>195</v>
      </c>
      <c r="D101" s="257" t="s">
        <v>34</v>
      </c>
      <c r="E101" s="445"/>
      <c r="F101" s="303"/>
      <c r="G101" s="303"/>
      <c r="H101" s="450"/>
      <c r="I101" s="450"/>
      <c r="J101" s="450"/>
      <c r="K101" s="450"/>
      <c r="L101" s="450"/>
      <c r="M101" s="450"/>
      <c r="N101" s="450"/>
      <c r="O101" s="450"/>
      <c r="P101" s="458">
        <f t="shared" si="1"/>
        <v>0</v>
      </c>
    </row>
    <row r="102" spans="1:16" ht="42.75">
      <c r="A102" s="47"/>
      <c r="B102" s="457">
        <v>44</v>
      </c>
      <c r="C102" s="442" t="s">
        <v>196</v>
      </c>
      <c r="D102" s="257" t="s">
        <v>34</v>
      </c>
      <c r="E102" s="445"/>
      <c r="F102" s="303"/>
      <c r="G102" s="303"/>
      <c r="H102" s="450"/>
      <c r="I102" s="450"/>
      <c r="J102" s="450"/>
      <c r="K102" s="450"/>
      <c r="L102" s="450"/>
      <c r="M102" s="450"/>
      <c r="N102" s="450"/>
      <c r="O102" s="450"/>
      <c r="P102" s="458">
        <f t="shared" si="1"/>
        <v>0</v>
      </c>
    </row>
    <row r="103" spans="1:16" ht="28.5">
      <c r="A103" s="47"/>
      <c r="B103" s="457">
        <v>45</v>
      </c>
      <c r="C103" s="442" t="s">
        <v>197</v>
      </c>
      <c r="D103" s="257" t="s">
        <v>34</v>
      </c>
      <c r="E103" s="445"/>
      <c r="F103" s="303"/>
      <c r="G103" s="303"/>
      <c r="H103" s="450"/>
      <c r="I103" s="450"/>
      <c r="J103" s="450"/>
      <c r="K103" s="450"/>
      <c r="L103" s="450"/>
      <c r="M103" s="450"/>
      <c r="N103" s="450"/>
      <c r="O103" s="450"/>
      <c r="P103" s="458">
        <f t="shared" si="1"/>
        <v>0</v>
      </c>
    </row>
    <row r="104" spans="1:16" ht="28.5">
      <c r="A104" s="47"/>
      <c r="B104" s="457">
        <v>46</v>
      </c>
      <c r="C104" s="442" t="s">
        <v>198</v>
      </c>
      <c r="D104" s="257" t="s">
        <v>34</v>
      </c>
      <c r="E104" s="445"/>
      <c r="F104" s="303"/>
      <c r="G104" s="303"/>
      <c r="H104" s="450"/>
      <c r="I104" s="450"/>
      <c r="J104" s="450"/>
      <c r="K104" s="450"/>
      <c r="L104" s="450"/>
      <c r="M104" s="450"/>
      <c r="N104" s="450"/>
      <c r="O104" s="450"/>
      <c r="P104" s="458">
        <f t="shared" si="1"/>
        <v>0</v>
      </c>
    </row>
    <row r="105" spans="1:16" ht="28.5">
      <c r="A105" s="47"/>
      <c r="B105" s="457">
        <v>47</v>
      </c>
      <c r="C105" s="442" t="s">
        <v>199</v>
      </c>
      <c r="D105" s="257" t="s">
        <v>34</v>
      </c>
      <c r="E105" s="445"/>
      <c r="F105" s="303"/>
      <c r="G105" s="303"/>
      <c r="H105" s="450"/>
      <c r="I105" s="450"/>
      <c r="J105" s="450"/>
      <c r="K105" s="450"/>
      <c r="L105" s="450"/>
      <c r="M105" s="450"/>
      <c r="N105" s="450"/>
      <c r="O105" s="450"/>
      <c r="P105" s="458">
        <f t="shared" si="1"/>
        <v>0</v>
      </c>
    </row>
    <row r="106" spans="1:16" ht="28.5">
      <c r="A106" s="47"/>
      <c r="B106" s="457">
        <v>48</v>
      </c>
      <c r="C106" s="442" t="s">
        <v>200</v>
      </c>
      <c r="D106" s="257" t="s">
        <v>34</v>
      </c>
      <c r="E106" s="445"/>
      <c r="F106" s="303"/>
      <c r="G106" s="303"/>
      <c r="H106" s="450"/>
      <c r="I106" s="450"/>
      <c r="J106" s="450"/>
      <c r="K106" s="450"/>
      <c r="L106" s="450"/>
      <c r="M106" s="450"/>
      <c r="N106" s="450"/>
      <c r="O106" s="450"/>
      <c r="P106" s="458">
        <f t="shared" si="1"/>
        <v>0</v>
      </c>
    </row>
    <row r="107" spans="1:16" ht="28.5">
      <c r="A107" s="47"/>
      <c r="B107" s="457">
        <v>49</v>
      </c>
      <c r="C107" s="442" t="s">
        <v>201</v>
      </c>
      <c r="D107" s="257" t="s">
        <v>34</v>
      </c>
      <c r="E107" s="445"/>
      <c r="F107" s="303"/>
      <c r="G107" s="303"/>
      <c r="H107" s="450"/>
      <c r="I107" s="450"/>
      <c r="J107" s="450"/>
      <c r="K107" s="450"/>
      <c r="L107" s="450"/>
      <c r="M107" s="450"/>
      <c r="N107" s="450"/>
      <c r="O107" s="450"/>
      <c r="P107" s="458">
        <f t="shared" si="1"/>
        <v>0</v>
      </c>
    </row>
    <row r="108" spans="1:16">
      <c r="A108" s="47"/>
      <c r="B108" s="459" t="s">
        <v>271</v>
      </c>
      <c r="C108" s="442"/>
      <c r="D108" s="257" t="s">
        <v>257</v>
      </c>
      <c r="E108" s="445"/>
      <c r="F108" s="303"/>
      <c r="G108" s="303"/>
      <c r="H108" s="450"/>
      <c r="I108" s="450"/>
      <c r="J108" s="450"/>
      <c r="K108" s="450"/>
      <c r="L108" s="450"/>
      <c r="M108" s="450"/>
      <c r="N108" s="450"/>
      <c r="O108" s="450"/>
      <c r="P108" s="458"/>
    </row>
    <row r="109" spans="1:16">
      <c r="A109" s="47"/>
      <c r="B109" s="457"/>
      <c r="C109" s="630"/>
      <c r="D109" s="630"/>
      <c r="E109" s="272"/>
      <c r="F109" s="303"/>
      <c r="G109" s="303"/>
      <c r="H109" s="450"/>
      <c r="I109" s="450"/>
      <c r="J109" s="450"/>
      <c r="K109" s="450"/>
      <c r="L109" s="450"/>
      <c r="M109" s="450"/>
      <c r="N109" s="450"/>
      <c r="O109" s="450"/>
      <c r="P109" s="458"/>
    </row>
    <row r="110" spans="1:16">
      <c r="A110" s="47"/>
      <c r="B110" s="457"/>
      <c r="C110" s="630"/>
      <c r="D110" s="630"/>
      <c r="E110" s="272"/>
      <c r="F110" s="303"/>
      <c r="G110" s="303"/>
      <c r="H110" s="450"/>
      <c r="I110" s="450"/>
      <c r="J110" s="450"/>
      <c r="K110" s="450"/>
      <c r="L110" s="450"/>
      <c r="M110" s="450"/>
      <c r="N110" s="450"/>
      <c r="O110" s="450"/>
      <c r="P110" s="458"/>
    </row>
    <row r="111" spans="1:16">
      <c r="A111" s="47"/>
      <c r="B111" s="457"/>
      <c r="C111" s="630"/>
      <c r="D111" s="630"/>
      <c r="E111" s="272"/>
      <c r="F111" s="303"/>
      <c r="G111" s="303"/>
      <c r="H111" s="450"/>
      <c r="I111" s="450"/>
      <c r="J111" s="450"/>
      <c r="K111" s="450"/>
      <c r="L111" s="450"/>
      <c r="M111" s="450"/>
      <c r="N111" s="450"/>
      <c r="O111" s="450"/>
      <c r="P111" s="458"/>
    </row>
    <row r="112" spans="1:16">
      <c r="B112" s="378"/>
      <c r="C112" s="644" t="s">
        <v>224</v>
      </c>
      <c r="D112" s="644"/>
      <c r="E112" s="379"/>
      <c r="F112" s="380"/>
      <c r="G112" s="380"/>
      <c r="H112" s="381">
        <f>SUM(F17*H17,F18*H18,F19*H19,F20*H20,F21*H21,F22*H22,F47*H47,F64*H64,F65*H65,F66*H66,F67*H67)</f>
        <v>0</v>
      </c>
      <c r="I112" s="381">
        <f>SUM(F28*I28,F29*I29,F30*I30,F31*I31,F32*I32,F73*I73,F74*I74,F75*I75,F76*I76,F77*I77,F78*I78,F79*I79,F80*I80,F86*I86,F87*I87,F88*I88)</f>
        <v>0</v>
      </c>
      <c r="J112" s="382"/>
      <c r="K112" s="379"/>
      <c r="L112" s="379"/>
      <c r="M112" s="379"/>
      <c r="N112" s="381"/>
      <c r="O112" s="379"/>
      <c r="P112" s="383">
        <f>SUM(H112:O112)</f>
        <v>0</v>
      </c>
    </row>
    <row r="113" spans="2:16">
      <c r="B113" s="279"/>
      <c r="C113" s="630" t="s">
        <v>264</v>
      </c>
      <c r="D113" s="630"/>
      <c r="E113" s="273"/>
      <c r="F113" s="271"/>
      <c r="G113" s="271"/>
      <c r="H113" s="273"/>
      <c r="I113" s="273"/>
      <c r="J113" s="274">
        <f>SUM(E28*G28*J28,E29*G29*J29,E30*G30*J30,E31*G31,J31*E32*G32*J32,E39*G39*J39,E40*G40*J40,E41*G41*J41)</f>
        <v>300</v>
      </c>
      <c r="K113" s="274">
        <f>SUM(E28*G28*K28,E29*G29*K29,E30*G30*K30,E31*G31*K31,E32*G32*K32,E39*G39*K39,E40*G40*K40,E41*G41*K41)</f>
        <v>180</v>
      </c>
      <c r="L113" s="274"/>
      <c r="M113" s="274"/>
      <c r="N113" s="273"/>
      <c r="O113" s="273"/>
      <c r="P113" s="280">
        <f>SUM(H113:O113)</f>
        <v>480</v>
      </c>
    </row>
    <row r="114" spans="2:16">
      <c r="B114" s="279"/>
      <c r="C114" s="630" t="s">
        <v>265</v>
      </c>
      <c r="D114" s="630"/>
      <c r="E114" s="273"/>
      <c r="F114" s="271"/>
      <c r="G114" s="271"/>
      <c r="H114" s="273"/>
      <c r="I114" s="273"/>
      <c r="J114" s="274">
        <f>J113-(E32*G32*J32)</f>
        <v>300</v>
      </c>
      <c r="K114" s="273">
        <f>K113-(E32*G32*K32)</f>
        <v>180</v>
      </c>
      <c r="L114" s="273"/>
      <c r="M114" s="273"/>
      <c r="N114" s="273"/>
      <c r="O114" s="273"/>
      <c r="P114" s="280"/>
    </row>
    <row r="115" spans="2:16">
      <c r="B115" s="281"/>
      <c r="C115" s="645"/>
      <c r="D115" s="645"/>
      <c r="E115" s="266"/>
      <c r="F115" s="264"/>
      <c r="G115" s="264"/>
      <c r="H115" s="266"/>
      <c r="I115" s="266"/>
      <c r="J115" s="266"/>
      <c r="K115" s="266"/>
      <c r="L115" s="266"/>
      <c r="M115" s="266"/>
      <c r="N115" s="266"/>
      <c r="O115" s="266"/>
      <c r="P115" s="282"/>
    </row>
    <row r="116" spans="2:16">
      <c r="B116" s="281"/>
      <c r="C116" s="265"/>
      <c r="D116" s="266"/>
      <c r="E116" s="266"/>
      <c r="F116" s="264"/>
      <c r="G116" s="264"/>
      <c r="H116" s="266"/>
      <c r="I116" s="266"/>
      <c r="J116" s="266"/>
      <c r="K116" s="266"/>
      <c r="L116" s="266"/>
      <c r="M116" s="266"/>
      <c r="N116" s="266"/>
      <c r="O116" s="266"/>
      <c r="P116" s="282"/>
    </row>
    <row r="117" spans="2:16">
      <c r="B117" s="406"/>
      <c r="C117" s="628" t="s">
        <v>330</v>
      </c>
      <c r="D117" s="628"/>
      <c r="E117" s="257"/>
      <c r="F117" s="268"/>
      <c r="G117" s="257"/>
      <c r="H117" s="269">
        <f>'3.  Distribution Rates'!$L33</f>
        <v>0</v>
      </c>
      <c r="I117" s="269">
        <f>'3.  Distribution Rates'!L34</f>
        <v>0</v>
      </c>
      <c r="J117" s="269">
        <f>'3.  Distribution Rates'!L35</f>
        <v>0</v>
      </c>
      <c r="K117" s="269">
        <f>'3.  Distribution Rates'!L36</f>
        <v>0</v>
      </c>
      <c r="L117" s="269">
        <f>'3.  Distribution Rates'!L37</f>
        <v>0</v>
      </c>
      <c r="M117" s="269">
        <f>'3.  Distribution Rates'!L38</f>
        <v>0</v>
      </c>
      <c r="N117" s="269">
        <f>'3.  Distribution Rates'!L39</f>
        <v>0</v>
      </c>
      <c r="O117" s="269"/>
      <c r="P117" s="407"/>
    </row>
    <row r="118" spans="2:16">
      <c r="B118" s="406"/>
      <c r="C118" s="628" t="s">
        <v>272</v>
      </c>
      <c r="D118" s="628"/>
      <c r="E118" s="266"/>
      <c r="F118" s="268"/>
      <c r="G118" s="268"/>
      <c r="H118" s="303"/>
      <c r="I118" s="303"/>
      <c r="J118" s="303"/>
      <c r="K118" s="303"/>
      <c r="L118" s="303"/>
      <c r="M118" s="303"/>
      <c r="N118" s="303"/>
      <c r="O118" s="257"/>
      <c r="P118" s="283">
        <f>SUM(H118:O118)</f>
        <v>0</v>
      </c>
    </row>
    <row r="119" spans="2:16">
      <c r="B119" s="406"/>
      <c r="C119" s="628" t="s">
        <v>273</v>
      </c>
      <c r="D119" s="628"/>
      <c r="E119" s="266"/>
      <c r="F119" s="268"/>
      <c r="G119" s="268"/>
      <c r="H119" s="303"/>
      <c r="I119" s="303"/>
      <c r="J119" s="303"/>
      <c r="K119" s="303"/>
      <c r="L119" s="303"/>
      <c r="M119" s="303"/>
      <c r="N119" s="303"/>
      <c r="O119" s="257"/>
      <c r="P119" s="283">
        <f>SUM(H119:O119)</f>
        <v>0</v>
      </c>
    </row>
    <row r="120" spans="2:16">
      <c r="B120" s="406"/>
      <c r="C120" s="628" t="s">
        <v>274</v>
      </c>
      <c r="D120" s="628"/>
      <c r="E120" s="266"/>
      <c r="F120" s="268"/>
      <c r="G120" s="268"/>
      <c r="H120" s="303"/>
      <c r="I120" s="303"/>
      <c r="J120" s="303"/>
      <c r="K120" s="303"/>
      <c r="L120" s="303"/>
      <c r="M120" s="303"/>
      <c r="N120" s="303"/>
      <c r="O120" s="257"/>
      <c r="P120" s="283">
        <f t="shared" ref="P120" si="2">SUM(H120:O120)</f>
        <v>0</v>
      </c>
    </row>
    <row r="121" spans="2:16">
      <c r="B121" s="406"/>
      <c r="C121" s="628" t="s">
        <v>275</v>
      </c>
      <c r="D121" s="628"/>
      <c r="E121" s="266"/>
      <c r="F121" s="268"/>
      <c r="G121" s="268"/>
      <c r="H121" s="303"/>
      <c r="I121" s="303"/>
      <c r="J121" s="303"/>
      <c r="K121" s="303"/>
      <c r="L121" s="303"/>
      <c r="M121" s="303"/>
      <c r="N121" s="303"/>
      <c r="O121" s="257"/>
      <c r="P121" s="283">
        <f>SUM(H121:O121)</f>
        <v>0</v>
      </c>
    </row>
    <row r="122" spans="2:16">
      <c r="B122" s="406"/>
      <c r="C122" s="628" t="s">
        <v>276</v>
      </c>
      <c r="D122" s="628"/>
      <c r="E122" s="266"/>
      <c r="F122" s="268"/>
      <c r="G122" s="268"/>
      <c r="H122" s="403">
        <f>'5.  2015 LRAM'!H127*H117</f>
        <v>0</v>
      </c>
      <c r="I122" s="403">
        <f>'5.  2015 LRAM'!I127*I117</f>
        <v>0</v>
      </c>
      <c r="J122" s="403">
        <f>'5.  2015 LRAM'!J126*J117</f>
        <v>0</v>
      </c>
      <c r="K122" s="403">
        <f>'5.  2015 LRAM'!K126*K117</f>
        <v>0</v>
      </c>
      <c r="L122" s="403">
        <f>'5.  2015 LRAM'!L126*L117</f>
        <v>0</v>
      </c>
      <c r="M122" s="403">
        <f>'5.  2015 LRAM'!M126*M117</f>
        <v>0</v>
      </c>
      <c r="N122" s="403">
        <f>'5.  2015 LRAM'!N126*N117</f>
        <v>0</v>
      </c>
      <c r="O122" s="257"/>
      <c r="P122" s="283">
        <f t="shared" ref="P122:P123" si="3">SUM(H122:O122)</f>
        <v>0</v>
      </c>
    </row>
    <row r="123" spans="2:16">
      <c r="B123" s="406"/>
      <c r="C123" s="628" t="s">
        <v>277</v>
      </c>
      <c r="D123" s="628"/>
      <c r="E123" s="266"/>
      <c r="F123" s="268"/>
      <c r="G123" s="268"/>
      <c r="H123" s="403">
        <f>'5-b. 2016 LRAM'!H125*H117</f>
        <v>0</v>
      </c>
      <c r="I123" s="403">
        <f>'5-b. 2016 LRAM'!I125*I117</f>
        <v>0</v>
      </c>
      <c r="J123" s="403">
        <f>'5-b. 2016 LRAM'!J125*J117</f>
        <v>0</v>
      </c>
      <c r="K123" s="403">
        <f>'5-b. 2016 LRAM'!K125*K117</f>
        <v>0</v>
      </c>
      <c r="L123" s="403">
        <f>'5-b. 2016 LRAM'!L125*L117</f>
        <v>0</v>
      </c>
      <c r="M123" s="403">
        <f>'5-b. 2016 LRAM'!M125*M117</f>
        <v>0</v>
      </c>
      <c r="N123" s="403">
        <f>'5-b. 2016 LRAM'!N125*N117</f>
        <v>0</v>
      </c>
      <c r="O123" s="257"/>
      <c r="P123" s="283">
        <f t="shared" si="3"/>
        <v>0</v>
      </c>
    </row>
    <row r="124" spans="2:16">
      <c r="B124" s="406"/>
      <c r="C124" s="628" t="s">
        <v>282</v>
      </c>
      <c r="D124" s="628"/>
      <c r="E124" s="266"/>
      <c r="F124" s="268"/>
      <c r="G124" s="268"/>
      <c r="H124" s="403">
        <f>H112*H117</f>
        <v>0</v>
      </c>
      <c r="I124" s="403">
        <f>I112*I117</f>
        <v>0</v>
      </c>
      <c r="J124" s="403">
        <f>J113*J117</f>
        <v>0</v>
      </c>
      <c r="K124" s="403">
        <f>K113*K117</f>
        <v>0</v>
      </c>
      <c r="L124" s="403">
        <f>L113*L117</f>
        <v>0</v>
      </c>
      <c r="M124" s="403">
        <f>M113*M117</f>
        <v>0</v>
      </c>
      <c r="N124" s="403">
        <f>N112*N117</f>
        <v>0</v>
      </c>
      <c r="O124" s="257"/>
      <c r="P124" s="283">
        <f>SUM(H124:O124)</f>
        <v>0</v>
      </c>
    </row>
    <row r="125" spans="2:16">
      <c r="B125" s="281"/>
      <c r="C125" s="404" t="s">
        <v>278</v>
      </c>
      <c r="D125" s="266"/>
      <c r="E125" s="266"/>
      <c r="F125" s="264"/>
      <c r="G125" s="264"/>
      <c r="H125" s="270">
        <f>SUM(H118:H124)</f>
        <v>0</v>
      </c>
      <c r="I125" s="270">
        <f>SUM(I118:I124)</f>
        <v>0</v>
      </c>
      <c r="J125" s="270">
        <f t="shared" ref="J125:N125" si="4">SUM(J118:J124)</f>
        <v>0</v>
      </c>
      <c r="K125" s="270">
        <f t="shared" si="4"/>
        <v>0</v>
      </c>
      <c r="L125" s="270">
        <f t="shared" si="4"/>
        <v>0</v>
      </c>
      <c r="M125" s="270">
        <f t="shared" si="4"/>
        <v>0</v>
      </c>
      <c r="N125" s="270">
        <f t="shared" si="4"/>
        <v>0</v>
      </c>
      <c r="O125" s="266"/>
      <c r="P125" s="284">
        <f>SUM(P118:P124)</f>
        <v>0</v>
      </c>
    </row>
    <row r="126" spans="2:16">
      <c r="B126" s="281"/>
      <c r="C126" s="404"/>
      <c r="D126" s="266"/>
      <c r="E126" s="266"/>
      <c r="F126" s="264"/>
      <c r="G126" s="264"/>
      <c r="H126" s="270"/>
      <c r="I126" s="270"/>
      <c r="J126" s="270"/>
      <c r="K126" s="270"/>
      <c r="L126" s="270"/>
      <c r="M126" s="270"/>
      <c r="N126" s="270"/>
      <c r="O126" s="266"/>
      <c r="P126" s="284"/>
    </row>
    <row r="127" spans="2:16">
      <c r="B127" s="451"/>
      <c r="C127" s="628" t="s">
        <v>279</v>
      </c>
      <c r="D127" s="628"/>
      <c r="E127" s="443"/>
      <c r="F127" s="155"/>
      <c r="G127" s="155"/>
      <c r="H127" s="303">
        <f>H112*'6.  Persistence Rates'!$G$46</f>
        <v>0</v>
      </c>
      <c r="I127" s="303">
        <f>I112*'6.  Persistence Rates'!$G$46</f>
        <v>0</v>
      </c>
      <c r="J127" s="303">
        <f>J113*'6.  Persistence Rates'!$P$46</f>
        <v>300</v>
      </c>
      <c r="K127" s="303">
        <f>K113*'6.  Persistence Rates'!$P$46</f>
        <v>180</v>
      </c>
      <c r="L127" s="303"/>
      <c r="M127" s="303"/>
      <c r="N127" s="303">
        <f>N112*'6.  Persistence Rates'!$G$46</f>
        <v>0</v>
      </c>
      <c r="O127" s="155"/>
      <c r="P127" s="372"/>
    </row>
    <row r="128" spans="2:16">
      <c r="B128" s="451"/>
      <c r="C128" s="628" t="s">
        <v>280</v>
      </c>
      <c r="D128" s="628"/>
      <c r="E128" s="443"/>
      <c r="F128" s="155"/>
      <c r="G128" s="155"/>
      <c r="H128" s="303">
        <f>H112*'6.  Persistence Rates'!$H$46</f>
        <v>0</v>
      </c>
      <c r="I128" s="303">
        <f>I112*'6.  Persistence Rates'!$H$46</f>
        <v>0</v>
      </c>
      <c r="J128" s="303">
        <f>$J$114*'6.  Persistence Rates'!$Q$46</f>
        <v>300</v>
      </c>
      <c r="K128" s="303">
        <f>$K$114*'6.  Persistence Rates'!$Q$46</f>
        <v>180</v>
      </c>
      <c r="L128" s="303"/>
      <c r="M128" s="303"/>
      <c r="N128" s="303">
        <f>N112*'6.  Persistence Rates'!$H$46</f>
        <v>0</v>
      </c>
      <c r="O128" s="155"/>
      <c r="P128" s="372"/>
    </row>
    <row r="129" spans="2:16">
      <c r="B129" s="452"/>
      <c r="C129" s="629" t="s">
        <v>281</v>
      </c>
      <c r="D129" s="629"/>
      <c r="E129" s="453"/>
      <c r="F129" s="344"/>
      <c r="G129" s="344"/>
      <c r="H129" s="430">
        <f>H112*'6.  Persistence Rates'!$I$46</f>
        <v>0</v>
      </c>
      <c r="I129" s="430">
        <f>I112*'6.  Persistence Rates'!$I$46</f>
        <v>0</v>
      </c>
      <c r="J129" s="430">
        <f>$J$114*'6.  Persistence Rates'!$R$46</f>
        <v>300</v>
      </c>
      <c r="K129" s="430">
        <f>$K$114*'6.  Persistence Rates'!$R$46</f>
        <v>180</v>
      </c>
      <c r="L129" s="430"/>
      <c r="M129" s="430"/>
      <c r="N129" s="430">
        <f>N112*'6.  Persistence Rates'!$I$46</f>
        <v>0</v>
      </c>
      <c r="O129" s="344"/>
      <c r="P129" s="425"/>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'Contents Navigator'!Print_Area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Katherine Wang</cp:lastModifiedBy>
  <cp:lastPrinted>2016-10-12T13:50:15Z</cp:lastPrinted>
  <dcterms:created xsi:type="dcterms:W3CDTF">2012-03-05T18:56:04Z</dcterms:created>
  <dcterms:modified xsi:type="dcterms:W3CDTF">2017-02-24T16:49:01Z</dcterms:modified>
</cp:coreProperties>
</file>