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3640" windowHeight="1411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 iterate="1"/>
</workbook>
</file>

<file path=xl/calcChain.xml><?xml version="1.0" encoding="utf-8"?>
<calcChain xmlns="http://schemas.openxmlformats.org/spreadsheetml/2006/main">
  <c r="K17" i="1" l="1"/>
  <c r="D17" i="1"/>
  <c r="B17" i="1"/>
  <c r="C15" i="1"/>
  <c r="G14" i="1"/>
  <c r="H14" i="1" s="1"/>
  <c r="D14" i="1"/>
  <c r="J14" i="1" s="1"/>
  <c r="C14" i="1"/>
  <c r="B14" i="1"/>
  <c r="A14" i="1"/>
  <c r="G13" i="1"/>
  <c r="D13" i="1"/>
  <c r="J13" i="1" s="1"/>
  <c r="C13" i="1"/>
  <c r="B13" i="1"/>
  <c r="A13" i="1"/>
  <c r="G12" i="1"/>
  <c r="D12" i="1"/>
  <c r="J12" i="1" s="1"/>
  <c r="C12" i="1"/>
  <c r="B12" i="1"/>
  <c r="I12" i="1" s="1"/>
  <c r="A12" i="1"/>
  <c r="G11" i="1"/>
  <c r="D11" i="1"/>
  <c r="J11" i="1" s="1"/>
  <c r="C11" i="1"/>
  <c r="B11" i="1"/>
  <c r="I11" i="1" s="1"/>
  <c r="A11" i="1"/>
  <c r="G10" i="1"/>
  <c r="D10" i="1"/>
  <c r="J10" i="1" s="1"/>
  <c r="C10" i="1"/>
  <c r="B10" i="1"/>
  <c r="I10" i="1" s="1"/>
  <c r="A10" i="1"/>
  <c r="H9" i="1"/>
  <c r="H13" i="1" s="1"/>
  <c r="G9" i="1"/>
  <c r="D9" i="1"/>
  <c r="E9" i="1" s="1"/>
  <c r="C9" i="1"/>
  <c r="B9" i="1"/>
  <c r="I9" i="1" s="1"/>
  <c r="A9" i="1"/>
  <c r="G8" i="1"/>
  <c r="H8" i="1" s="1"/>
  <c r="I8" i="1" s="1"/>
  <c r="D8" i="1"/>
  <c r="J8" i="1" s="1"/>
  <c r="C8" i="1"/>
  <c r="B8" i="1"/>
  <c r="A8" i="1"/>
  <c r="J7" i="1"/>
  <c r="G7" i="1"/>
  <c r="D7" i="1"/>
  <c r="C7" i="1"/>
  <c r="B7" i="1"/>
  <c r="A7" i="1"/>
  <c r="I14" i="1" l="1"/>
  <c r="E8" i="1"/>
  <c r="F8" i="1" s="1"/>
  <c r="I13" i="1"/>
  <c r="K13" i="1" s="1"/>
  <c r="E11" i="1"/>
  <c r="F11" i="1" s="1"/>
  <c r="K12" i="1"/>
  <c r="B15" i="1"/>
  <c r="B19" i="1" s="1"/>
  <c r="F9" i="1"/>
  <c r="E12" i="1"/>
  <c r="F12" i="1" s="1"/>
  <c r="D15" i="1"/>
  <c r="D19" i="1" s="1"/>
  <c r="E10" i="1"/>
  <c r="F10" i="1" s="1"/>
  <c r="E13" i="1"/>
  <c r="F13" i="1" s="1"/>
  <c r="K11" i="1"/>
  <c r="C17" i="1"/>
  <c r="C19" i="1" s="1"/>
  <c r="K10" i="1"/>
  <c r="K14" i="1"/>
  <c r="J9" i="1"/>
  <c r="J15" i="1" s="1"/>
  <c r="E14" i="1"/>
  <c r="F14" i="1" s="1"/>
  <c r="K8" i="1"/>
  <c r="I7" i="1"/>
  <c r="E7" i="1"/>
  <c r="K9" i="1" l="1"/>
  <c r="F7" i="1"/>
  <c r="E15" i="1"/>
  <c r="K7" i="1"/>
  <c r="I15" i="1"/>
  <c r="K15" i="1" l="1"/>
  <c r="K19" i="1" s="1"/>
</calcChain>
</file>

<file path=xl/sharedStrings.xml><?xml version="1.0" encoding="utf-8"?>
<sst xmlns="http://schemas.openxmlformats.org/spreadsheetml/2006/main" count="26" uniqueCount="25">
  <si>
    <t>Class</t>
  </si>
  <si>
    <t>Revenue Requirement - 2016 Cost Allocation Model (A)</t>
  </si>
  <si>
    <t>2016 Base Revenue Allocated based on Proportion of Revenue at Existing Rates</t>
  </si>
  <si>
    <t>Miscellaneous Revenue Allocated from 2016 Cost Allocation Model</t>
  </si>
  <si>
    <t>Total Revenue  (B)</t>
  </si>
  <si>
    <t>Revenue Cost Ratio (A)/(B)</t>
  </si>
  <si>
    <t>Check Revenue Cost Ratios from 2016 Cost Allocation Model</t>
  </si>
  <si>
    <t>Proposed Revenue to Cost Ratio</t>
  </si>
  <si>
    <t>Proposed Revenue</t>
  </si>
  <si>
    <t xml:space="preserve">Miscellaneous Revenue </t>
  </si>
  <si>
    <t>Proposed Base Revenue</t>
  </si>
  <si>
    <t>Board Target Low</t>
  </si>
  <si>
    <t>Board Target High</t>
  </si>
  <si>
    <t>TOTAL</t>
  </si>
  <si>
    <t>Residential</t>
  </si>
  <si>
    <t>GS &lt; 50 kW</t>
  </si>
  <si>
    <t>GS &gt;50 to 999 kW</t>
  </si>
  <si>
    <t>GS &gt;1000 to 4999 kW</t>
  </si>
  <si>
    <t>Large Use</t>
  </si>
  <si>
    <t>Sentinel Lights</t>
  </si>
  <si>
    <t>Street Lighting</t>
  </si>
  <si>
    <t>Unmetered and Scattered</t>
  </si>
  <si>
    <t>2016 Revenue to Cost Ratio</t>
  </si>
  <si>
    <t>2017 Proposed Revenue to Cost Ratio</t>
  </si>
  <si>
    <t>Base Revenue Before 2017 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</si>
</sst>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9646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6600"/>
        <bgColor indexed="64"/>
      </patternFill>
    </fill>
    <fill>
      <patternFill patternType="solid">
        <fgColor rgb="FFFF660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37" fontId="2" fillId="2" borderId="1" xfId="3" applyNumberFormat="1" applyFont="1" applyFill="1" applyBorder="1" applyAlignment="1">
      <alignment horizontal="center" wrapText="1"/>
    </xf>
    <xf numFmtId="37" fontId="2" fillId="2" borderId="3" xfId="3" applyNumberFormat="1" applyFont="1" applyFill="1" applyBorder="1" applyAlignment="1">
      <alignment horizontal="center" wrapText="1"/>
    </xf>
    <xf numFmtId="0" fontId="2" fillId="0" borderId="1" xfId="0" applyFont="1" applyFill="1" applyBorder="1"/>
    <xf numFmtId="3" fontId="4" fillId="3" borderId="1" xfId="2" applyNumberFormat="1" applyFont="1" applyFill="1" applyBorder="1" applyAlignment="1">
      <alignment horizontal="center"/>
    </xf>
    <xf numFmtId="37" fontId="4" fillId="0" borderId="1" xfId="0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4" fillId="3" borderId="1" xfId="3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9" fontId="4" fillId="4" borderId="1" xfId="3" applyNumberFormat="1" applyFont="1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7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0" fontId="2" fillId="0" borderId="4" xfId="3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4" fillId="4" borderId="1" xfId="3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0" fontId="3" fillId="0" borderId="1" xfId="3" applyNumberFormat="1" applyFont="1" applyFill="1" applyBorder="1" applyAlignment="1">
      <alignment horizontal="center" vertical="center"/>
    </xf>
    <xf numFmtId="10" fontId="2" fillId="5" borderId="1" xfId="3" applyNumberFormat="1" applyFont="1" applyFill="1" applyBorder="1" applyAlignment="1">
      <alignment horizontal="center" vertical="center"/>
    </xf>
    <xf numFmtId="10" fontId="3" fillId="0" borderId="7" xfId="3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6" fontId="5" fillId="0" borderId="5" xfId="0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OEB_Decision_&amp;_Order/Final_Models/Models_Filed_per_Decision_20160812/Rate_Design_Model_2016_Corrected_For_Bill_Impacts_20151116_revised_201511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OEB_Decision_&amp;_Order/Final_Models/MILTON_EB-2015-0089_COS_2016_Cost_Allocation_Model_V3_3_20150828_revised_201512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6"/>
      <sheetName val="2015 Existing Rates"/>
      <sheetName val="2016 Test Yr On Existing Rates"/>
      <sheetName val="Cost Allocation Study"/>
      <sheetName val="Rates By Rate Class"/>
      <sheetName val="Allocation Low Voltage Costs"/>
      <sheetName val="Low Voltage Rates"/>
      <sheetName val="LRAM and SSM Rate Rider"/>
      <sheetName val="2016 Rate Riders"/>
      <sheetName val="Distribution Rate Schedule"/>
      <sheetName val="Other Electriciy Rates"/>
      <sheetName val="BILL IMPACTS 1YR"/>
      <sheetName val="BILL IMPACTS 3YR"/>
      <sheetName val="Bill Impact Summary"/>
      <sheetName val="Bill Impact by Class"/>
      <sheetName val="Rate Schedule (Part 1)"/>
      <sheetName val="Rate Schedule (Part 2)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  <sheetName val="Bill Impact Summary CMcK"/>
    </sheetNames>
    <sheetDataSet>
      <sheetData sheetId="0">
        <row r="8">
          <cell r="B8">
            <v>18236911.092278332</v>
          </cell>
        </row>
        <row r="9">
          <cell r="B9">
            <v>1930835</v>
          </cell>
        </row>
        <row r="10">
          <cell r="B10">
            <v>16306076.092278332</v>
          </cell>
        </row>
      </sheetData>
      <sheetData sheetId="1" refreshError="1"/>
      <sheetData sheetId="2" refreshError="1"/>
      <sheetData sheetId="3">
        <row r="8">
          <cell r="A8" t="str">
            <v>Residential</v>
          </cell>
        </row>
        <row r="9">
          <cell r="A9" t="str">
            <v>GS &lt; 50 kW</v>
          </cell>
        </row>
        <row r="10">
          <cell r="A10" t="str">
            <v>GS &gt;50 to 999 kW</v>
          </cell>
        </row>
        <row r="11">
          <cell r="A11" t="str">
            <v>GS &gt;1000 to 4999 kW</v>
          </cell>
        </row>
        <row r="12">
          <cell r="A12" t="str">
            <v>Large Use</v>
          </cell>
        </row>
        <row r="13">
          <cell r="A13" t="str">
            <v>Sentinel Lights</v>
          </cell>
        </row>
        <row r="14">
          <cell r="A14" t="str">
            <v>Street Lighting</v>
          </cell>
        </row>
        <row r="15">
          <cell r="A15" t="str">
            <v>Unmetered and Scattered</v>
          </cell>
        </row>
      </sheetData>
      <sheetData sheetId="4">
        <row r="9">
          <cell r="K9">
            <v>0.66058178351238639</v>
          </cell>
        </row>
        <row r="10">
          <cell r="K10">
            <v>0.12926308774767198</v>
          </cell>
        </row>
        <row r="11">
          <cell r="K11">
            <v>0.10230569775724806</v>
          </cell>
        </row>
        <row r="12">
          <cell r="K12">
            <v>4.3062568173930553E-2</v>
          </cell>
        </row>
        <row r="13">
          <cell r="K13">
            <v>4.4179359566929782E-2</v>
          </cell>
        </row>
        <row r="14">
          <cell r="K14">
            <v>8.9471943141130792E-4</v>
          </cell>
        </row>
        <row r="15">
          <cell r="K15">
            <v>1.7566167617604937E-2</v>
          </cell>
        </row>
        <row r="16">
          <cell r="K16">
            <v>2.1466161928169391E-3</v>
          </cell>
        </row>
      </sheetData>
      <sheetData sheetId="5">
        <row r="15">
          <cell r="C15">
            <v>16306076.092278332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D19">
            <v>1534188.4122322267</v>
          </cell>
          <cell r="E19">
            <v>175568.81997543195</v>
          </cell>
          <cell r="F19">
            <v>122653.00732417213</v>
          </cell>
          <cell r="H19">
            <v>27897.840502989875</v>
          </cell>
          <cell r="I19">
            <v>32924.570166202575</v>
          </cell>
          <cell r="J19">
            <v>22788.02087633327</v>
          </cell>
          <cell r="K19">
            <v>8456.2197720019431</v>
          </cell>
          <cell r="L19">
            <v>6358.8591506413468</v>
          </cell>
        </row>
        <row r="40">
          <cell r="D40">
            <v>12773611.56964758</v>
          </cell>
          <cell r="E40">
            <v>2085823.8898808546</v>
          </cell>
          <cell r="F40">
            <v>2063652.6834695239</v>
          </cell>
          <cell r="H40">
            <v>421344.46583005483</v>
          </cell>
          <cell r="I40">
            <v>436106.52278618643</v>
          </cell>
          <cell r="J40">
            <v>368247.13160960347</v>
          </cell>
          <cell r="K40">
            <v>48514.570860990731</v>
          </cell>
          <cell r="L40">
            <v>39610.13695804913</v>
          </cell>
        </row>
        <row r="75">
          <cell r="D75">
            <v>0.96336768945412232</v>
          </cell>
          <cell r="E75">
            <v>1.0946957042589345</v>
          </cell>
          <cell r="F75">
            <v>0.86780950343070673</v>
          </cell>
          <cell r="H75">
            <v>1.7327374050591118</v>
          </cell>
          <cell r="I75">
            <v>1.7273681798412197</v>
          </cell>
          <cell r="J75">
            <v>0.8397167142696681</v>
          </cell>
          <cell r="K75">
            <v>0.47502393019936501</v>
          </cell>
          <cell r="L75">
            <v>1.0442211877537548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34"/>
  <sheetViews>
    <sheetView tabSelected="1" workbookViewId="0">
      <selection activeCell="A21" sqref="A21"/>
    </sheetView>
  </sheetViews>
  <sheetFormatPr defaultRowHeight="14.25" x14ac:dyDescent="0.2"/>
  <cols>
    <col min="1" max="1" width="24.25" customWidth="1"/>
    <col min="2" max="13" width="12.625" customWidth="1"/>
  </cols>
  <sheetData>
    <row r="6" spans="1:13" ht="93" customHeight="1" x14ac:dyDescent="0.2">
      <c r="A6" s="1" t="s">
        <v>0</v>
      </c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4" t="s">
        <v>10</v>
      </c>
      <c r="L6" s="5" t="s">
        <v>11</v>
      </c>
      <c r="M6" s="6" t="s">
        <v>12</v>
      </c>
    </row>
    <row r="7" spans="1:13" x14ac:dyDescent="0.2">
      <c r="A7" s="7" t="str">
        <f>'[1]2015 Existing Rates'!A8</f>
        <v>Residential</v>
      </c>
      <c r="B7" s="8">
        <f>+'[2]O1 Revenue to cost|RR'!$D$40</f>
        <v>12773611.56964758</v>
      </c>
      <c r="C7" s="9">
        <f>'[1]2016 Test Yr On Existing Rates'!K9*'[1]Cost Allocation Study'!$C$15</f>
        <v>10771496.827125905</v>
      </c>
      <c r="D7" s="8">
        <f>+'[2]O1 Revenue to cost|RR'!$D$19</f>
        <v>1534188.4122322267</v>
      </c>
      <c r="E7" s="10">
        <f>C7+D7</f>
        <v>12305685.239358131</v>
      </c>
      <c r="F7" s="11">
        <f>E7/B7</f>
        <v>0.96336773450968816</v>
      </c>
      <c r="G7" s="12">
        <f>+'[2]O1 Revenue to cost|RR'!$D$75</f>
        <v>0.96336768945412232</v>
      </c>
      <c r="H7" s="13">
        <v>0.97800798735767613</v>
      </c>
      <c r="I7" s="14">
        <f>B7*H7</f>
        <v>12492694.142519757</v>
      </c>
      <c r="J7" s="14">
        <f t="shared" ref="J7:J14" si="0">D7</f>
        <v>1534188.4122322267</v>
      </c>
      <c r="K7" s="10">
        <f>I7-J7</f>
        <v>10958505.73028753</v>
      </c>
      <c r="L7" s="15">
        <v>0.85</v>
      </c>
      <c r="M7" s="16">
        <v>1.1499999999999999</v>
      </c>
    </row>
    <row r="8" spans="1:13" x14ac:dyDescent="0.2">
      <c r="A8" s="7" t="str">
        <f>'[1]2015 Existing Rates'!A9</f>
        <v>GS &lt; 50 kW</v>
      </c>
      <c r="B8" s="8">
        <f>+'[2]O1 Revenue to cost|RR'!$E$40</f>
        <v>2085823.8898808546</v>
      </c>
      <c r="C8" s="9">
        <f>'[1]2016 Test Yr On Existing Rates'!K10*'[1]Cost Allocation Study'!$C$15</f>
        <v>2107773.7447363902</v>
      </c>
      <c r="D8" s="8">
        <f>+'[2]O1 Revenue to cost|RR'!$E$19</f>
        <v>175568.81997543195</v>
      </c>
      <c r="E8" s="10">
        <f t="shared" ref="E8:E14" si="1">C8+D8</f>
        <v>2283342.5647118222</v>
      </c>
      <c r="F8" s="11">
        <f t="shared" ref="F8:F14" si="2">E8/B8</f>
        <v>1.0946957582513115</v>
      </c>
      <c r="G8" s="12">
        <f>+'[2]O1 Revenue to cost|RR'!$E$75</f>
        <v>1.0946957042589345</v>
      </c>
      <c r="H8" s="13">
        <f>+G8</f>
        <v>1.0946957042589345</v>
      </c>
      <c r="I8" s="14">
        <f t="shared" ref="I8:I14" si="3">B8*H8</f>
        <v>2283342.4520932324</v>
      </c>
      <c r="J8" s="14">
        <f t="shared" si="0"/>
        <v>175568.81997543195</v>
      </c>
      <c r="K8" s="10">
        <f t="shared" ref="K8:K14" si="4">I8-J8</f>
        <v>2107773.6321178004</v>
      </c>
      <c r="L8" s="15">
        <v>0.8</v>
      </c>
      <c r="M8" s="16">
        <v>1.2</v>
      </c>
    </row>
    <row r="9" spans="1:13" x14ac:dyDescent="0.2">
      <c r="A9" s="7" t="str">
        <f>'[1]2015 Existing Rates'!A10</f>
        <v>GS &gt;50 to 999 kW</v>
      </c>
      <c r="B9" s="8">
        <f>+'[2]O1 Revenue to cost|RR'!$F$40</f>
        <v>2063652.6834695239</v>
      </c>
      <c r="C9" s="9">
        <f>'[1]2016 Test Yr On Existing Rates'!K11*'[1]Cost Allocation Study'!$C$15</f>
        <v>1668204.4923033156</v>
      </c>
      <c r="D9" s="8">
        <f>+'[2]O1 Revenue to cost|RR'!$F$19</f>
        <v>122653.00732417213</v>
      </c>
      <c r="E9" s="10">
        <f t="shared" si="1"/>
        <v>1790857.4996274877</v>
      </c>
      <c r="F9" s="11">
        <f t="shared" si="2"/>
        <v>0.86780954662225518</v>
      </c>
      <c r="G9" s="12">
        <f>+'[2]O1 Revenue to cost|RR'!$F$75</f>
        <v>0.86780950343070673</v>
      </c>
      <c r="H9" s="13">
        <f>+H7</f>
        <v>0.97800798735767613</v>
      </c>
      <c r="I9" s="14">
        <f t="shared" si="3"/>
        <v>2018268.8075652965</v>
      </c>
      <c r="J9" s="14">
        <f t="shared" si="0"/>
        <v>122653.00732417213</v>
      </c>
      <c r="K9" s="10">
        <f t="shared" si="4"/>
        <v>1895615.8002411244</v>
      </c>
      <c r="L9" s="15">
        <v>0.8</v>
      </c>
      <c r="M9" s="16">
        <v>1.2</v>
      </c>
    </row>
    <row r="10" spans="1:13" x14ac:dyDescent="0.2">
      <c r="A10" s="7" t="str">
        <f>+'[1]2015 Existing Rates'!A11</f>
        <v>GS &gt;1000 to 4999 kW</v>
      </c>
      <c r="B10" s="8">
        <f>+'[2]O1 Revenue to cost|RR'!$H$40</f>
        <v>421344.46583005483</v>
      </c>
      <c r="C10" s="9">
        <f>'[1]2016 Test Yr On Existing Rates'!K12*'[1]Cost Allocation Study'!$C$15</f>
        <v>702181.51337303477</v>
      </c>
      <c r="D10" s="8">
        <f>+'[2]O1 Revenue to cost|RR'!$H$19</f>
        <v>27897.840502989875</v>
      </c>
      <c r="E10" s="10">
        <f t="shared" si="1"/>
        <v>730079.3538760246</v>
      </c>
      <c r="F10" s="11">
        <f t="shared" si="2"/>
        <v>1.7327374941017855</v>
      </c>
      <c r="G10" s="12">
        <f>+'[2]O1 Revenue to cost|RR'!$H$75</f>
        <v>1.7327374050591118</v>
      </c>
      <c r="H10" s="13">
        <v>1.2</v>
      </c>
      <c r="I10" s="14">
        <f t="shared" si="3"/>
        <v>505613.3589960658</v>
      </c>
      <c r="J10" s="14">
        <f t="shared" si="0"/>
        <v>27897.840502989875</v>
      </c>
      <c r="K10" s="10">
        <f t="shared" si="4"/>
        <v>477715.51849307591</v>
      </c>
      <c r="L10" s="15">
        <v>0.8</v>
      </c>
      <c r="M10" s="16">
        <v>1.2</v>
      </c>
    </row>
    <row r="11" spans="1:13" x14ac:dyDescent="0.2">
      <c r="A11" s="7" t="str">
        <f>'[1]2015 Existing Rates'!A12</f>
        <v>Large Use</v>
      </c>
      <c r="B11" s="8">
        <f>+'[2]O1 Revenue to cost|RR'!$I$40</f>
        <v>436106.52278618643</v>
      </c>
      <c r="C11" s="9">
        <f>'[1]2016 Test Yr On Existing Rates'!K13*'[1]Cost Allocation Study'!$C$15</f>
        <v>720391.99880648172</v>
      </c>
      <c r="D11" s="8">
        <f>+'[2]O1 Revenue to cost|RR'!$I$19</f>
        <v>32924.570166202575</v>
      </c>
      <c r="E11" s="10">
        <f t="shared" si="1"/>
        <v>753316.56897268433</v>
      </c>
      <c r="F11" s="11">
        <f t="shared" si="2"/>
        <v>1.7273682681009086</v>
      </c>
      <c r="G11" s="12">
        <f>+'[2]O1 Revenue to cost|RR'!$I$75</f>
        <v>1.7273681798412197</v>
      </c>
      <c r="H11" s="13">
        <v>1.1499999999999999</v>
      </c>
      <c r="I11" s="14">
        <f t="shared" si="3"/>
        <v>501522.50120411435</v>
      </c>
      <c r="J11" s="14">
        <f t="shared" si="0"/>
        <v>32924.570166202575</v>
      </c>
      <c r="K11" s="10">
        <f t="shared" si="4"/>
        <v>468597.9310379118</v>
      </c>
      <c r="L11" s="15">
        <v>0.85</v>
      </c>
      <c r="M11" s="16">
        <v>1.1499999999999999</v>
      </c>
    </row>
    <row r="12" spans="1:13" x14ac:dyDescent="0.2">
      <c r="A12" s="7" t="str">
        <f>'[1]2015 Existing Rates'!A13</f>
        <v>Sentinel Lights</v>
      </c>
      <c r="B12" s="8">
        <f>+'[2]O1 Revenue to cost|RR'!$K$40</f>
        <v>48514.570860990731</v>
      </c>
      <c r="C12" s="9">
        <f>'[1]2016 Test Yr On Existing Rates'!K14*'[1]Cost Allocation Study'!$C$15</f>
        <v>14589.363129832791</v>
      </c>
      <c r="D12" s="8">
        <f>+'[2]O1 Revenue to cost|RR'!$K$19</f>
        <v>8456.2197720019431</v>
      </c>
      <c r="E12" s="10">
        <f t="shared" si="1"/>
        <v>23045.582901834736</v>
      </c>
      <c r="F12" s="11">
        <f t="shared" si="2"/>
        <v>0.47502394626693634</v>
      </c>
      <c r="G12" s="12">
        <f>+'[2]O1 Revenue to cost|RR'!$K$75</f>
        <v>0.47502393019936501</v>
      </c>
      <c r="H12" s="26">
        <v>0.7</v>
      </c>
      <c r="I12" s="14">
        <f t="shared" si="3"/>
        <v>33960.199602693508</v>
      </c>
      <c r="J12" s="14">
        <f t="shared" si="0"/>
        <v>8456.2197720019431</v>
      </c>
      <c r="K12" s="10">
        <f t="shared" si="4"/>
        <v>25503.979830691565</v>
      </c>
      <c r="L12" s="15">
        <v>0.8</v>
      </c>
      <c r="M12" s="16">
        <v>1.2</v>
      </c>
    </row>
    <row r="13" spans="1:13" x14ac:dyDescent="0.2">
      <c r="A13" s="7" t="str">
        <f>'[1]2015 Existing Rates'!A14</f>
        <v>Street Lighting</v>
      </c>
      <c r="B13" s="8">
        <f>+'[2]O1 Revenue to cost|RR'!$J$40</f>
        <v>368247.13160960347</v>
      </c>
      <c r="C13" s="9">
        <f>'[1]2016 Test Yr On Existing Rates'!K15*'[1]Cost Allocation Study'!$C$15</f>
        <v>286435.26582238165</v>
      </c>
      <c r="D13" s="8">
        <f>+'[2]O1 Revenue to cost|RR'!$J$19</f>
        <v>22788.02087633327</v>
      </c>
      <c r="E13" s="10">
        <f t="shared" si="1"/>
        <v>309223.28669871495</v>
      </c>
      <c r="F13" s="11">
        <f t="shared" si="2"/>
        <v>0.83971675582944516</v>
      </c>
      <c r="G13" s="12">
        <f>+'[2]O1 Revenue to cost|RR'!$J$75</f>
        <v>0.8397167142696681</v>
      </c>
      <c r="H13" s="13">
        <f>+H9</f>
        <v>0.97800798735767613</v>
      </c>
      <c r="I13" s="14">
        <f t="shared" si="3"/>
        <v>360148.63603574556</v>
      </c>
      <c r="J13" s="14">
        <f t="shared" si="0"/>
        <v>22788.02087633327</v>
      </c>
      <c r="K13" s="10">
        <f>I13-J13</f>
        <v>337360.61515941226</v>
      </c>
      <c r="L13" s="15">
        <v>0.8</v>
      </c>
      <c r="M13" s="16">
        <v>1.2</v>
      </c>
    </row>
    <row r="14" spans="1:13" x14ac:dyDescent="0.2">
      <c r="A14" s="7" t="str">
        <f>'[1]2015 Existing Rates'!A15</f>
        <v>Unmetered and Scattered</v>
      </c>
      <c r="B14" s="8">
        <f>+'[2]O1 Revenue to cost|RR'!$L$40</f>
        <v>39610.13695804913</v>
      </c>
      <c r="C14" s="9">
        <f>'[1]2016 Test Yr On Existing Rates'!K16*'[1]Cost Allocation Study'!$C$15</f>
        <v>35002.886980989824</v>
      </c>
      <c r="D14" s="8">
        <f>+'[2]O1 Revenue to cost|RR'!$L$19</f>
        <v>6358.8591506413468</v>
      </c>
      <c r="E14" s="10">
        <f t="shared" si="1"/>
        <v>41361.746131631167</v>
      </c>
      <c r="F14" s="11">
        <f t="shared" si="2"/>
        <v>1.0442212349691484</v>
      </c>
      <c r="G14" s="12">
        <f>+'[2]O1 Revenue to cost|RR'!$L$75</f>
        <v>1.0442211877537548</v>
      </c>
      <c r="H14" s="13">
        <f>+G14</f>
        <v>1.0442211877537548</v>
      </c>
      <c r="I14" s="14">
        <f t="shared" si="3"/>
        <v>41361.744261422966</v>
      </c>
      <c r="J14" s="14">
        <f t="shared" si="0"/>
        <v>6358.8591506413468</v>
      </c>
      <c r="K14" s="10">
        <f t="shared" si="4"/>
        <v>35002.885110781615</v>
      </c>
      <c r="L14" s="15">
        <v>0.8</v>
      </c>
      <c r="M14" s="16">
        <v>1.2</v>
      </c>
    </row>
    <row r="15" spans="1:13" ht="15" thickBot="1" x14ac:dyDescent="0.25">
      <c r="A15" s="17" t="s">
        <v>13</v>
      </c>
      <c r="B15" s="18">
        <f>SUM(B7:B14)</f>
        <v>18236910.971042838</v>
      </c>
      <c r="C15" s="19">
        <f>'[1]Revenue Input'!B10</f>
        <v>16306076.092278332</v>
      </c>
      <c r="D15" s="19">
        <f>SUM(D7:D14)</f>
        <v>1930835.75</v>
      </c>
      <c r="E15" s="19">
        <f>SUM(E7:E14)</f>
        <v>18236911.842278332</v>
      </c>
      <c r="F15" s="20"/>
      <c r="G15" s="20"/>
      <c r="H15" s="21"/>
      <c r="I15" s="19">
        <f>SUM(I7:I14)</f>
        <v>18236911.842278328</v>
      </c>
      <c r="J15" s="19">
        <f>SUM(J7:J14)</f>
        <v>1930835.75</v>
      </c>
      <c r="K15" s="19">
        <f>SUM(K7:K14)</f>
        <v>16306076.09227833</v>
      </c>
      <c r="L15" s="10"/>
      <c r="M15" s="22"/>
    </row>
    <row r="16" spans="1:13" x14ac:dyDescent="0.2">
      <c r="A16" s="23"/>
      <c r="B16" s="24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x14ac:dyDescent="0.2">
      <c r="A17" s="23"/>
      <c r="B17" s="24">
        <f>'[1]Revenue Input'!B8</f>
        <v>18236911.092278332</v>
      </c>
      <c r="C17" s="24">
        <f>+SUM(C7:C14)</f>
        <v>16306076.092278332</v>
      </c>
      <c r="D17" s="24">
        <f>+'[1]Revenue Input'!B9</f>
        <v>1930835</v>
      </c>
      <c r="E17" s="23"/>
      <c r="F17" s="23"/>
      <c r="G17" s="23"/>
      <c r="H17" s="23"/>
      <c r="I17" s="23"/>
      <c r="J17" s="23"/>
      <c r="K17" s="24">
        <f>'[1]Revenue Input'!B10</f>
        <v>16306076.092278332</v>
      </c>
      <c r="L17" s="23"/>
      <c r="M17" s="23"/>
    </row>
    <row r="18" spans="1:13" x14ac:dyDescent="0.2">
      <c r="A18" s="23"/>
      <c r="B18" s="24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x14ac:dyDescent="0.2">
      <c r="A19" s="23"/>
      <c r="B19" s="25">
        <f>B15-B17</f>
        <v>-0.12123549357056618</v>
      </c>
      <c r="C19" s="25">
        <f>C15-C17</f>
        <v>0</v>
      </c>
      <c r="D19" s="25">
        <f>D15-D17</f>
        <v>0.75</v>
      </c>
      <c r="E19" s="23"/>
      <c r="F19" s="23"/>
      <c r="G19" s="23"/>
      <c r="H19" s="23"/>
      <c r="I19" s="23"/>
      <c r="J19" s="23"/>
      <c r="K19" s="25">
        <f>K15-K17</f>
        <v>0</v>
      </c>
      <c r="L19" s="23"/>
      <c r="M19" s="23"/>
    </row>
    <row r="20" spans="1:13" x14ac:dyDescent="0.2">
      <c r="A20" s="23"/>
      <c r="B20" s="24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2" spans="1:13" ht="15" thickBot="1" x14ac:dyDescent="0.25"/>
    <row r="23" spans="1:13" ht="38.25" x14ac:dyDescent="0.2">
      <c r="A23" s="33" t="s">
        <v>0</v>
      </c>
      <c r="B23" s="34" t="s">
        <v>22</v>
      </c>
      <c r="C23" s="35" t="s">
        <v>23</v>
      </c>
    </row>
    <row r="24" spans="1:13" s="28" customFormat="1" ht="20.100000000000001" customHeight="1" x14ac:dyDescent="0.2">
      <c r="A24" s="36" t="s">
        <v>14</v>
      </c>
      <c r="B24" s="29">
        <v>0.97832704647797475</v>
      </c>
      <c r="C24" s="29">
        <v>0.97800798735767613</v>
      </c>
    </row>
    <row r="25" spans="1:13" s="28" customFormat="1" ht="20.100000000000001" customHeight="1" x14ac:dyDescent="0.2">
      <c r="A25" s="36" t="s">
        <v>15</v>
      </c>
      <c r="B25" s="29">
        <v>1.0946957042589345</v>
      </c>
      <c r="C25" s="29">
        <v>1.0946957042589345</v>
      </c>
    </row>
    <row r="26" spans="1:13" s="28" customFormat="1" ht="20.100000000000001" customHeight="1" x14ac:dyDescent="0.2">
      <c r="A26" s="36" t="s">
        <v>16</v>
      </c>
      <c r="B26" s="29">
        <v>0.97832704647797475</v>
      </c>
      <c r="C26" s="29">
        <v>0.97800798735767613</v>
      </c>
    </row>
    <row r="27" spans="1:13" s="28" customFormat="1" ht="20.100000000000001" customHeight="1" x14ac:dyDescent="0.2">
      <c r="A27" s="36" t="s">
        <v>17</v>
      </c>
      <c r="B27" s="29">
        <v>1.2</v>
      </c>
      <c r="C27" s="29">
        <v>1.2</v>
      </c>
    </row>
    <row r="28" spans="1:13" s="28" customFormat="1" ht="20.100000000000001" customHeight="1" x14ac:dyDescent="0.2">
      <c r="A28" s="36" t="s">
        <v>18</v>
      </c>
      <c r="B28" s="29">
        <v>1.1499999999999999</v>
      </c>
      <c r="C28" s="29">
        <v>1.1499999999999999</v>
      </c>
    </row>
    <row r="29" spans="1:13" s="28" customFormat="1" ht="20.100000000000001" customHeight="1" x14ac:dyDescent="0.2">
      <c r="A29" s="36" t="s">
        <v>19</v>
      </c>
      <c r="B29" s="29">
        <v>0.6</v>
      </c>
      <c r="C29" s="30">
        <v>0.7</v>
      </c>
    </row>
    <row r="30" spans="1:13" s="28" customFormat="1" ht="20.100000000000001" customHeight="1" x14ac:dyDescent="0.2">
      <c r="A30" s="36" t="s">
        <v>20</v>
      </c>
      <c r="B30" s="29">
        <v>0.97832704647797475</v>
      </c>
      <c r="C30" s="29">
        <v>0.97800798735767613</v>
      </c>
    </row>
    <row r="31" spans="1:13" s="28" customFormat="1" ht="20.100000000000001" customHeight="1" thickBot="1" x14ac:dyDescent="0.25">
      <c r="A31" s="37" t="s">
        <v>21</v>
      </c>
      <c r="B31" s="31">
        <v>1.0442211877537548</v>
      </c>
      <c r="C31" s="31">
        <v>1.0442211877537548</v>
      </c>
    </row>
    <row r="32" spans="1:13" s="28" customFormat="1" ht="20.100000000000001" customHeight="1" thickBot="1" x14ac:dyDescent="0.25">
      <c r="A32" s="32" t="s">
        <v>24</v>
      </c>
      <c r="B32" s="38">
        <v>16306076</v>
      </c>
      <c r="C32" s="38">
        <v>16306076</v>
      </c>
    </row>
    <row r="33" spans="1:1" s="28" customFormat="1" ht="20.100000000000001" customHeight="1" x14ac:dyDescent="0.2">
      <c r="A33" s="27"/>
    </row>
    <row r="34" spans="1:1" s="28" customFormat="1" ht="20.100000000000001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McKenzie</dc:creator>
  <cp:lastModifiedBy>Cameron McKenzie</cp:lastModifiedBy>
  <dcterms:created xsi:type="dcterms:W3CDTF">2016-10-17T18:45:26Z</dcterms:created>
  <dcterms:modified xsi:type="dcterms:W3CDTF">2017-01-27T19:36:23Z</dcterms:modified>
</cp:coreProperties>
</file>