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rporate Planning\2017 IRM Rate Application\GA 1589 Analysis\"/>
    </mc:Choice>
  </mc:AlternateContent>
  <bookViews>
    <workbookView xWindow="345" yWindow="105" windowWidth="18210" windowHeight="9675" activeTab="1"/>
  </bookViews>
  <sheets>
    <sheet name="A-Loss Adj 2014" sheetId="4" r:id="rId1"/>
    <sheet name="B-Loss Adj 2015" sheetId="5" r:id="rId2"/>
    <sheet name="C-Other Adj" sheetId="3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G30" i="4" l="1"/>
  <c r="G30" i="5"/>
  <c r="E12" i="3"/>
  <c r="E3" i="3"/>
  <c r="E2" i="3"/>
  <c r="E11" i="3" l="1"/>
  <c r="B11" i="3" l="1"/>
  <c r="D11" i="3" s="1"/>
  <c r="F11" i="3" s="1"/>
  <c r="D5" i="3"/>
  <c r="D13" i="3" s="1"/>
  <c r="F13" i="3" s="1"/>
  <c r="B3" i="3"/>
  <c r="D14" i="3"/>
  <c r="F14" i="3" s="1"/>
  <c r="B12" i="3"/>
  <c r="D12" i="3" s="1"/>
  <c r="F12" i="3" l="1"/>
  <c r="F15" i="3" s="1"/>
  <c r="F18" i="4" l="1"/>
  <c r="G26" i="5"/>
  <c r="D24" i="5"/>
  <c r="D23" i="5"/>
  <c r="D22" i="5"/>
  <c r="D21" i="5"/>
  <c r="D20" i="5"/>
  <c r="D19" i="5"/>
  <c r="D18" i="5"/>
  <c r="D17" i="5"/>
  <c r="D16" i="5"/>
  <c r="D15" i="5"/>
  <c r="D14" i="5"/>
  <c r="C25" i="5"/>
  <c r="B25" i="5"/>
  <c r="G26" i="4"/>
  <c r="C25" i="4"/>
  <c r="B25" i="4"/>
  <c r="D24" i="4"/>
  <c r="D23" i="4"/>
  <c r="D22" i="4"/>
  <c r="D21" i="4"/>
  <c r="D20" i="4"/>
  <c r="D19" i="4"/>
  <c r="D18" i="4"/>
  <c r="D17" i="4"/>
  <c r="F17" i="4"/>
  <c r="D16" i="4"/>
  <c r="D15" i="4"/>
  <c r="F15" i="4"/>
  <c r="D14" i="4"/>
  <c r="F14" i="4"/>
  <c r="D13" i="4"/>
  <c r="D25" i="4" s="1"/>
  <c r="F24" i="5"/>
  <c r="F23" i="5"/>
  <c r="F22" i="5"/>
  <c r="F21" i="5"/>
  <c r="F20" i="5"/>
  <c r="F19" i="5"/>
  <c r="F18" i="5"/>
  <c r="F17" i="5"/>
  <c r="F16" i="5"/>
  <c r="F15" i="5"/>
  <c r="F14" i="5"/>
  <c r="D8" i="5" l="1"/>
  <c r="F8" i="5" s="1"/>
  <c r="F7" i="4"/>
  <c r="F5" i="5"/>
  <c r="F5" i="4"/>
  <c r="F8" i="4"/>
  <c r="A25" i="5"/>
  <c r="F7" i="5"/>
  <c r="F6" i="5"/>
  <c r="D13" i="5"/>
  <c r="D25" i="5" s="1"/>
  <c r="E13" i="5"/>
  <c r="F13" i="5"/>
  <c r="E14" i="5"/>
  <c r="G14" i="5" s="1"/>
  <c r="E15" i="5"/>
  <c r="G15" i="5" s="1"/>
  <c r="E16" i="5"/>
  <c r="G16" i="5" s="1"/>
  <c r="E17" i="5"/>
  <c r="G17" i="5" s="1"/>
  <c r="E18" i="5"/>
  <c r="G18" i="5" s="1"/>
  <c r="E19" i="5"/>
  <c r="G19" i="5" s="1"/>
  <c r="E20" i="5"/>
  <c r="G20" i="5" s="1"/>
  <c r="E21" i="5"/>
  <c r="G21" i="5" s="1"/>
  <c r="E22" i="5"/>
  <c r="G22" i="5" s="1"/>
  <c r="E23" i="5"/>
  <c r="G23" i="5" s="1"/>
  <c r="E24" i="5"/>
  <c r="G24" i="5" s="1"/>
  <c r="F6" i="4"/>
  <c r="E13" i="4"/>
  <c r="F13" i="4"/>
  <c r="E14" i="4"/>
  <c r="G14" i="4" s="1"/>
  <c r="E15" i="4"/>
  <c r="G15" i="4" s="1"/>
  <c r="E17" i="4"/>
  <c r="G17" i="4" s="1"/>
  <c r="E18" i="4"/>
  <c r="G18" i="4" s="1"/>
  <c r="F25" i="5" l="1"/>
  <c r="G13" i="5"/>
  <c r="G25" i="5" s="1"/>
  <c r="G27" i="5" s="1"/>
  <c r="G31" i="5" s="1"/>
  <c r="E25" i="5"/>
  <c r="G13" i="4"/>
  <c r="F20" i="4" l="1"/>
  <c r="E20" i="4"/>
  <c r="F19" i="4"/>
  <c r="E19" i="4"/>
  <c r="F16" i="4"/>
  <c r="A25" i="4"/>
  <c r="E16" i="4"/>
  <c r="F22" i="4"/>
  <c r="E22" i="4"/>
  <c r="F24" i="4"/>
  <c r="E24" i="4"/>
  <c r="F23" i="4"/>
  <c r="E23" i="4"/>
  <c r="G23" i="4" s="1"/>
  <c r="F21" i="4"/>
  <c r="E21" i="4"/>
  <c r="D3" i="3"/>
  <c r="F3" i="3" s="1"/>
  <c r="B2" i="3"/>
  <c r="D2" i="3" s="1"/>
  <c r="F2" i="3" s="1"/>
  <c r="G22" i="4" l="1"/>
  <c r="G20" i="4"/>
  <c r="G21" i="4"/>
  <c r="F25" i="4"/>
  <c r="G16" i="4"/>
  <c r="E25" i="4"/>
  <c r="G24" i="4"/>
  <c r="G19" i="4"/>
  <c r="G25" i="4" l="1"/>
  <c r="G27" i="4" s="1"/>
  <c r="F5" i="3" l="1"/>
  <c r="D4" i="3" l="1"/>
  <c r="F4" i="3" s="1"/>
  <c r="F6" i="3" l="1"/>
  <c r="G31" i="4" l="1"/>
</calcChain>
</file>

<file path=xl/sharedStrings.xml><?xml version="1.0" encoding="utf-8"?>
<sst xmlns="http://schemas.openxmlformats.org/spreadsheetml/2006/main" count="157" uniqueCount="73">
  <si>
    <t>Allocation Method for Class B RSVA-Global Adjustment.</t>
  </si>
  <si>
    <t>IRM Total Metered</t>
  </si>
  <si>
    <t>kWh</t>
  </si>
  <si>
    <t xml:space="preserve">IRM RPP </t>
  </si>
  <si>
    <t>IRM Non RPP</t>
  </si>
  <si>
    <t>IRM Class A</t>
  </si>
  <si>
    <t>IRM Net Class B</t>
  </si>
  <si>
    <t>Class B (Non RPP and Non Class A) RSVA GA Analysis - Allocation Method</t>
  </si>
  <si>
    <t>Class B Non-RPP Spot</t>
  </si>
  <si>
    <t>First Estimate GA</t>
  </si>
  <si>
    <t>Actual  GA</t>
  </si>
  <si>
    <t>Retail - Final</t>
  </si>
  <si>
    <t>Class B Non-RPP</t>
  </si>
  <si>
    <t>Est. Variance</t>
  </si>
  <si>
    <t>$/kWh</t>
  </si>
  <si>
    <t>@ Retail GA</t>
  </si>
  <si>
    <t>@ Actual GA</t>
  </si>
  <si>
    <t>Retail less Final</t>
  </si>
  <si>
    <t>kWh *</t>
  </si>
  <si>
    <t xml:space="preserve">Input cells </t>
  </si>
  <si>
    <t>2017 IRM Rate Continuity Schedule Amount</t>
  </si>
  <si>
    <t>Difference</t>
  </si>
  <si>
    <t>A</t>
  </si>
  <si>
    <t>B</t>
  </si>
  <si>
    <t>A-B</t>
  </si>
  <si>
    <t>LDC's Materiality Threshold</t>
  </si>
  <si>
    <t>2015 Global Adjustment Analysis</t>
  </si>
  <si>
    <t>2014 Global Adjustment Analysis</t>
  </si>
  <si>
    <t>Class A 2013 unbilled reversal (based on kWh rate but actuals on peak demand factor)</t>
  </si>
  <si>
    <t>Class A Dec 2015 unbilled (based on kWh rate but actuals on peak demand factor)</t>
  </si>
  <si>
    <t>2nd est</t>
  </si>
  <si>
    <t>1st est</t>
  </si>
  <si>
    <t>diff</t>
  </si>
  <si>
    <t>Total</t>
  </si>
  <si>
    <t>remove wmp</t>
  </si>
  <si>
    <t>revised pbr consumption 2 cells, less wmp @ 35,069,244 as reported on RRR</t>
  </si>
  <si>
    <t>Class A 2014 unbilled reversal (based on kWh rate but actuals on peak demand factor)</t>
  </si>
  <si>
    <t>Class A Dec 2014 unbilled (based on kWh rate but actuals on peak demand factor)</t>
  </si>
  <si>
    <t>2015 total adjustments</t>
  </si>
  <si>
    <t>variance</t>
  </si>
  <si>
    <t>2014 total adj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</si>
  <si>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</si>
  <si>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</si>
  <si>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</si>
  <si>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</si>
  <si>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</si>
  <si>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</si>
  <si>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</si>
  <si>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</si>
  <si>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</si>
  <si>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</si>
  <si>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</si>
  <si>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</si>
  <si>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1st Estimate ($/MWh)</t>
  </si>
  <si>
    <t>2nd Estimate (M$)</t>
  </si>
  <si>
    <t>2nd Estimate ($/MWh)</t>
  </si>
  <si>
    <t> -67.7</t>
  </si>
  <si>
    <t> 476.7</t>
  </si>
  <si>
    <t> 651.6</t>
  </si>
  <si>
    <t> 673.2</t>
  </si>
  <si>
    <t> 795.2</t>
  </si>
  <si>
    <t> 1009.2</t>
  </si>
  <si>
    <t> 919.1</t>
  </si>
  <si>
    <t> 729.0</t>
  </si>
  <si>
    <t> 66.64</t>
  </si>
  <si>
    <t>Sept</t>
  </si>
  <si>
    <t>Actual Rate ($/MWh)</t>
  </si>
  <si>
    <t>Unbilled 2013 reversal in Jan 14 based on 2nd estimate - Unbilled Dec kWh</t>
  </si>
  <si>
    <t>Unbilled Dec 2014  based on 2nd estimate - Unbilled Dec kWh</t>
  </si>
  <si>
    <t>Class B Unbilled 2014 reversal in Jan 15 based on 2nd estimate - Unbilled Dec kWh</t>
  </si>
  <si>
    <t>Class B Unbilled Dec 2015  based on 2nd estimate - Unbilled Dec kWh</t>
  </si>
  <si>
    <t>attached notes</t>
  </si>
  <si>
    <t>Veridian materiality  0.5% COS Distr Revenue requirement: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</si>
</sst>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&quot;$&quot;#,##0.00000_);[Red]\(&quot;$&quot;#,##0.00000\)"/>
    <numFmt numFmtId="168" formatCode="_(* #,##0.0000_);_(* \(#,##0.000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C3E42"/>
      <name val="Segoe UI"/>
      <family val="2"/>
    </font>
    <font>
      <b/>
      <sz val="11"/>
      <color rgb="FF3C3E42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1" applyFill="1" applyAlignment="1">
      <alignment vertical="center"/>
    </xf>
    <xf numFmtId="0" fontId="1" fillId="0" borderId="0" xfId="1" applyAlignment="1">
      <alignment vertical="center"/>
    </xf>
    <xf numFmtId="0" fontId="3" fillId="0" borderId="0" xfId="0" applyFont="1"/>
    <xf numFmtId="0" fontId="3" fillId="0" borderId="0" xfId="0" applyFont="1" applyFill="1"/>
    <xf numFmtId="0" fontId="4" fillId="0" borderId="2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/>
    </xf>
    <xf numFmtId="0" fontId="3" fillId="0" borderId="4" xfId="1" applyFont="1" applyBorder="1" applyAlignment="1">
      <alignment horizontal="centerContinuous" vertical="center"/>
    </xf>
    <xf numFmtId="165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9" fontId="3" fillId="0" borderId="4" xfId="2" applyFont="1" applyBorder="1" applyAlignment="1">
      <alignment horizontal="right" vertical="center"/>
    </xf>
    <xf numFmtId="166" fontId="3" fillId="0" borderId="4" xfId="2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3" fillId="0" borderId="5" xfId="1" applyFont="1" applyBorder="1" applyAlignment="1">
      <alignment horizontal="centerContinuous" vertical="center"/>
    </xf>
    <xf numFmtId="0" fontId="3" fillId="0" borderId="5" xfId="0" applyFont="1" applyBorder="1" applyAlignment="1">
      <alignment horizontal="center" vertical="center"/>
    </xf>
    <xf numFmtId="166" fontId="3" fillId="0" borderId="5" xfId="2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3" fillId="0" borderId="9" xfId="1" applyFont="1" applyBorder="1" applyAlignment="1">
      <alignment horizontal="centerContinuous" vertical="center"/>
    </xf>
    <xf numFmtId="165" fontId="3" fillId="0" borderId="9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166" fontId="3" fillId="0" borderId="10" xfId="2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165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1" xfId="1" applyFont="1" applyBorder="1" applyAlignment="1">
      <alignment horizontal="centerContinuous" vertical="center"/>
    </xf>
    <xf numFmtId="0" fontId="3" fillId="0" borderId="2" xfId="1" applyFont="1" applyBorder="1" applyAlignment="1">
      <alignment horizontal="centerContinuous" vertical="center"/>
    </xf>
    <xf numFmtId="0" fontId="3" fillId="0" borderId="3" xfId="1" applyFont="1" applyBorder="1" applyAlignment="1">
      <alignment horizontal="centerContinuous" vertical="center"/>
    </xf>
    <xf numFmtId="0" fontId="3" fillId="0" borderId="11" xfId="1" applyFont="1" applyBorder="1" applyAlignment="1">
      <alignment horizontal="center" wrapText="1"/>
    </xf>
    <xf numFmtId="0" fontId="3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11" xfId="1" applyFont="1" applyBorder="1" applyAlignment="1">
      <alignment horizontal="center" vertical="top"/>
    </xf>
    <xf numFmtId="0" fontId="3" fillId="0" borderId="11" xfId="1" quotePrefix="1" applyFont="1" applyBorder="1" applyAlignment="1">
      <alignment horizontal="center" vertical="top"/>
    </xf>
    <xf numFmtId="0" fontId="3" fillId="0" borderId="0" xfId="1" applyFont="1" applyFill="1" applyBorder="1" applyAlignment="1">
      <alignment horizontal="center" vertical="top"/>
    </xf>
    <xf numFmtId="167" fontId="3" fillId="2" borderId="13" xfId="1" applyNumberFormat="1" applyFont="1" applyFill="1" applyBorder="1" applyAlignment="1">
      <alignment vertical="center"/>
    </xf>
    <xf numFmtId="6" fontId="5" fillId="0" borderId="13" xfId="3" applyNumberFormat="1" applyFont="1" applyBorder="1" applyAlignment="1">
      <alignment vertical="center"/>
    </xf>
    <xf numFmtId="6" fontId="5" fillId="0" borderId="0" xfId="3" applyNumberFormat="1" applyFont="1" applyFill="1" applyBorder="1" applyAlignment="1">
      <alignment vertical="center"/>
    </xf>
    <xf numFmtId="167" fontId="3" fillId="2" borderId="11" xfId="1" applyNumberFormat="1" applyFont="1" applyFill="1" applyBorder="1" applyAlignment="1">
      <alignment vertical="center"/>
    </xf>
    <xf numFmtId="6" fontId="5" fillId="0" borderId="11" xfId="3" applyNumberFormat="1" applyFont="1" applyBorder="1" applyAlignment="1">
      <alignment vertical="center"/>
    </xf>
    <xf numFmtId="6" fontId="5" fillId="2" borderId="11" xfId="3" applyNumberFormat="1" applyFont="1" applyFill="1" applyBorder="1" applyAlignment="1">
      <alignment vertical="center"/>
    </xf>
    <xf numFmtId="167" fontId="3" fillId="2" borderId="16" xfId="1" applyNumberFormat="1" applyFont="1" applyFill="1" applyBorder="1" applyAlignment="1">
      <alignment vertical="center"/>
    </xf>
    <xf numFmtId="6" fontId="5" fillId="2" borderId="16" xfId="3" applyNumberFormat="1" applyFont="1" applyFill="1" applyBorder="1" applyAlignment="1">
      <alignment vertical="center"/>
    </xf>
    <xf numFmtId="165" fontId="3" fillId="0" borderId="17" xfId="1" applyNumberFormat="1" applyFont="1" applyBorder="1" applyAlignment="1">
      <alignment vertical="center"/>
    </xf>
    <xf numFmtId="167" fontId="3" fillId="2" borderId="17" xfId="1" applyNumberFormat="1" applyFont="1" applyFill="1" applyBorder="1" applyAlignment="1">
      <alignment vertical="center"/>
    </xf>
    <xf numFmtId="6" fontId="5" fillId="0" borderId="17" xfId="3" applyNumberFormat="1" applyFont="1" applyBorder="1" applyAlignment="1">
      <alignment vertical="center"/>
    </xf>
    <xf numFmtId="6" fontId="6" fillId="0" borderId="17" xfId="3" applyNumberFormat="1" applyFont="1" applyBorder="1" applyAlignment="1">
      <alignment vertical="center"/>
    </xf>
    <xf numFmtId="6" fontId="6" fillId="0" borderId="0" xfId="3" applyNumberFormat="1" applyFont="1" applyFill="1" applyBorder="1" applyAlignment="1">
      <alignment vertical="center"/>
    </xf>
    <xf numFmtId="165" fontId="3" fillId="0" borderId="18" xfId="1" quotePrefix="1" applyNumberFormat="1" applyFont="1" applyBorder="1" applyAlignment="1">
      <alignment vertical="center"/>
    </xf>
    <xf numFmtId="165" fontId="3" fillId="0" borderId="18" xfId="1" applyNumberFormat="1" applyFont="1" applyBorder="1" applyAlignment="1">
      <alignment horizontal="right" vertical="center"/>
    </xf>
    <xf numFmtId="165" fontId="3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horizontal="right" vertical="center"/>
    </xf>
    <xf numFmtId="6" fontId="7" fillId="0" borderId="0" xfId="3" applyNumberFormat="1" applyFont="1" applyFill="1" applyBorder="1" applyAlignment="1">
      <alignment vertical="center"/>
    </xf>
    <xf numFmtId="0" fontId="1" fillId="0" borderId="0" xfId="1"/>
    <xf numFmtId="0" fontId="1" fillId="0" borderId="0" xfId="1" applyFill="1"/>
    <xf numFmtId="0" fontId="8" fillId="0" borderId="0" xfId="0" quotePrefix="1" applyFont="1" applyAlignment="1">
      <alignment vertical="center"/>
    </xf>
    <xf numFmtId="0" fontId="2" fillId="0" borderId="0" xfId="1" applyFont="1" applyAlignment="1">
      <alignment vertical="center"/>
    </xf>
    <xf numFmtId="165" fontId="3" fillId="0" borderId="0" xfId="1" quotePrefix="1" applyNumberFormat="1" applyFont="1" applyBorder="1" applyAlignment="1">
      <alignment vertical="center"/>
    </xf>
    <xf numFmtId="6" fontId="6" fillId="3" borderId="17" xfId="3" applyNumberFormat="1" applyFont="1" applyFill="1" applyBorder="1" applyAlignment="1">
      <alignment vertical="center"/>
    </xf>
    <xf numFmtId="165" fontId="5" fillId="3" borderId="12" xfId="3" applyNumberFormat="1" applyFont="1" applyFill="1" applyBorder="1" applyAlignment="1">
      <alignment vertical="center"/>
    </xf>
    <xf numFmtId="165" fontId="5" fillId="3" borderId="14" xfId="3" applyNumberFormat="1" applyFont="1" applyFill="1" applyBorder="1" applyAlignment="1">
      <alignment vertical="center"/>
    </xf>
    <xf numFmtId="165" fontId="5" fillId="3" borderId="15" xfId="3" applyNumberFormat="1" applyFont="1" applyFill="1" applyBorder="1" applyAlignment="1">
      <alignment vertical="center"/>
    </xf>
    <xf numFmtId="165" fontId="3" fillId="3" borderId="3" xfId="0" applyNumberFormat="1" applyFont="1" applyFill="1" applyBorder="1" applyAlignment="1">
      <alignment vertical="center"/>
    </xf>
    <xf numFmtId="165" fontId="3" fillId="3" borderId="6" xfId="0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horizontal="right" vertical="center"/>
    </xf>
    <xf numFmtId="6" fontId="7" fillId="3" borderId="17" xfId="3" applyNumberFormat="1" applyFont="1" applyFill="1" applyBorder="1" applyAlignment="1">
      <alignment vertical="center"/>
    </xf>
    <xf numFmtId="0" fontId="3" fillId="0" borderId="15" xfId="0" applyFont="1" applyBorder="1" applyAlignment="1">
      <alignment horizontal="centerContinuous" vertical="center"/>
    </xf>
    <xf numFmtId="0" fontId="9" fillId="3" borderId="10" xfId="0" applyFont="1" applyFill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Continuous" vertical="center"/>
    </xf>
    <xf numFmtId="6" fontId="1" fillId="0" borderId="0" xfId="1" applyNumberFormat="1" applyAlignment="1">
      <alignment vertical="center"/>
    </xf>
    <xf numFmtId="165" fontId="3" fillId="0" borderId="0" xfId="0" applyNumberFormat="1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right"/>
    </xf>
    <xf numFmtId="17" fontId="1" fillId="0" borderId="0" xfId="1" applyNumberFormat="1" applyFill="1" applyAlignment="1">
      <alignment vertical="center"/>
    </xf>
    <xf numFmtId="165" fontId="0" fillId="0" borderId="0" xfId="4" applyNumberFormat="1" applyFont="1"/>
    <xf numFmtId="3" fontId="0" fillId="0" borderId="0" xfId="0" applyNumberFormat="1"/>
    <xf numFmtId="168" fontId="0" fillId="0" borderId="0" xfId="4" applyNumberFormat="1" applyFont="1"/>
    <xf numFmtId="165" fontId="0" fillId="0" borderId="0" xfId="0" applyNumberFormat="1"/>
    <xf numFmtId="165" fontId="0" fillId="0" borderId="19" xfId="0" applyNumberFormat="1" applyBorder="1"/>
    <xf numFmtId="0" fontId="2" fillId="0" borderId="0" xfId="1" applyFont="1" applyAlignment="1">
      <alignment horizontal="center" vertical="center"/>
    </xf>
    <xf numFmtId="0" fontId="10" fillId="0" borderId="0" xfId="0" applyFont="1" applyAlignment="1">
      <alignment horizontal="center"/>
    </xf>
    <xf numFmtId="165" fontId="5" fillId="3" borderId="20" xfId="3" applyNumberFormat="1" applyFont="1" applyFill="1" applyBorder="1" applyAlignment="1">
      <alignment vertical="center"/>
    </xf>
    <xf numFmtId="165" fontId="0" fillId="4" borderId="0" xfId="4" applyNumberFormat="1" applyFont="1" applyFill="1"/>
    <xf numFmtId="0" fontId="13" fillId="5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6" fontId="1" fillId="0" borderId="0" xfId="1" applyNumberFormat="1" applyFill="1" applyAlignment="1">
      <alignment vertical="center"/>
    </xf>
    <xf numFmtId="0" fontId="10" fillId="0" borderId="0" xfId="0" applyFont="1" applyFill="1" applyBorder="1" applyAlignment="1">
      <alignment horizontal="center"/>
    </xf>
    <xf numFmtId="0" fontId="2" fillId="0" borderId="0" xfId="1" applyFont="1" applyAlignment="1">
      <alignment horizontal="center" vertical="center"/>
    </xf>
    <xf numFmtId="0" fontId="10" fillId="0" borderId="0" xfId="0" applyFont="1" applyAlignment="1">
      <alignment horizontal="center"/>
    </xf>
    <xf numFmtId="165" fontId="2" fillId="0" borderId="0" xfId="4" applyNumberFormat="1" applyFont="1" applyAlignment="1">
      <alignment vertical="center"/>
    </xf>
  </cellXfs>
  <cellStyles count="5">
    <cellStyle name="Comma" xfId="4" builtinId="3"/>
    <cellStyle name="Comma 2" xfId="3"/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209550</xdr:rowOff>
    </xdr:from>
    <xdr:to>
      <xdr:col>9</xdr:col>
      <xdr:colOff>455295</xdr:colOff>
      <xdr:row>46</xdr:row>
      <xdr:rowOff>57150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9125"/>
          <a:ext cx="9618345" cy="230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</xdr:row>
      <xdr:rowOff>142875</xdr:rowOff>
    </xdr:from>
    <xdr:to>
      <xdr:col>9</xdr:col>
      <xdr:colOff>455295</xdr:colOff>
      <xdr:row>60</xdr:row>
      <xdr:rowOff>114300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44200"/>
          <a:ext cx="9618345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209550</xdr:rowOff>
    </xdr:from>
    <xdr:to>
      <xdr:col>9</xdr:col>
      <xdr:colOff>560070</xdr:colOff>
      <xdr:row>48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9125"/>
          <a:ext cx="9618345" cy="258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</xdr:row>
      <xdr:rowOff>142875</xdr:rowOff>
    </xdr:from>
    <xdr:to>
      <xdr:col>9</xdr:col>
      <xdr:colOff>560070</xdr:colOff>
      <xdr:row>60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44200"/>
          <a:ext cx="9618345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4-2015%20GA%20Class%20B%20Consumption%20Final%201-10-2017%20(Autosave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orate%20Planning/Lori%20Filion/IRM%20Work/Copy%20of%202014%202015%20GA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M"/>
    </sheetNames>
    <sheetDataSet>
      <sheetData sheetId="0">
        <row r="25">
          <cell r="Q25">
            <v>2148986.2000000011</v>
          </cell>
          <cell r="AD25">
            <v>2703586.2899999982</v>
          </cell>
        </row>
        <row r="27">
          <cell r="E27">
            <v>-378326.59411420795</v>
          </cell>
        </row>
        <row r="28">
          <cell r="P28">
            <v>622275.816432858</v>
          </cell>
          <cell r="AC28">
            <v>1922988.3841639981</v>
          </cell>
        </row>
        <row r="29">
          <cell r="E29">
            <v>392014.35000000003</v>
          </cell>
        </row>
        <row r="45">
          <cell r="P45">
            <v>614304.05000000005</v>
          </cell>
          <cell r="AC45">
            <v>1356237.88</v>
          </cell>
        </row>
        <row r="77">
          <cell r="A77">
            <v>7.6069999999999999E-2</v>
          </cell>
        </row>
        <row r="101">
          <cell r="A101">
            <v>0.11462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ed Unbilled"/>
      <sheetName val="RPP Billed v 1598"/>
      <sheetName val="2014 2015 Accruals"/>
      <sheetName val="Princ &amp; Int"/>
    </sheetNames>
    <sheetDataSet>
      <sheetData sheetId="0">
        <row r="15">
          <cell r="B15">
            <v>-105350487.25760001</v>
          </cell>
        </row>
        <row r="20">
          <cell r="M20">
            <v>106506495.10080001</v>
          </cell>
          <cell r="Y20">
            <v>82670265.678000003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4"/>
  <sheetViews>
    <sheetView topLeftCell="A19" workbookViewId="0">
      <selection activeCell="A32" sqref="A32:E32"/>
    </sheetView>
  </sheetViews>
  <sheetFormatPr defaultColWidth="9.140625" defaultRowHeight="12.75" x14ac:dyDescent="0.2"/>
  <cols>
    <col min="1" max="1" width="15.7109375" style="61" customWidth="1"/>
    <col min="2" max="3" width="12.7109375" style="61" customWidth="1"/>
    <col min="4" max="4" width="18.85546875" style="61" customWidth="1"/>
    <col min="5" max="7" width="15.7109375" style="61" customWidth="1"/>
    <col min="8" max="8" width="19.5703125" style="62" customWidth="1"/>
    <col min="9" max="9" width="10.7109375" style="61" bestFit="1" customWidth="1"/>
    <col min="10" max="16384" width="9.140625" style="61"/>
  </cols>
  <sheetData>
    <row r="1" spans="1:10" s="2" customFormat="1" ht="20.100000000000001" customHeight="1" thickBot="1" x14ac:dyDescent="0.3">
      <c r="A1" s="97" t="s">
        <v>27</v>
      </c>
      <c r="B1" s="97"/>
      <c r="C1" s="97"/>
      <c r="D1" s="97"/>
      <c r="E1" s="97"/>
      <c r="F1" s="97"/>
      <c r="G1" s="97"/>
      <c r="H1" s="1"/>
    </row>
    <row r="2" spans="1:10" s="2" customFormat="1" ht="20.100000000000001" customHeight="1" thickBot="1" x14ac:dyDescent="0.25">
      <c r="A2" s="76" t="s">
        <v>19</v>
      </c>
      <c r="B2" s="3"/>
      <c r="C2" s="3"/>
      <c r="D2" s="3"/>
      <c r="E2" s="3"/>
      <c r="F2" s="3"/>
      <c r="G2" s="3"/>
      <c r="H2" s="4"/>
    </row>
    <row r="3" spans="1:10" s="2" customFormat="1" ht="20.100000000000001" customHeight="1" x14ac:dyDescent="0.2">
      <c r="A3" s="75" t="s">
        <v>0</v>
      </c>
      <c r="B3" s="5"/>
      <c r="C3" s="6"/>
      <c r="D3" s="6"/>
      <c r="E3" s="6"/>
      <c r="F3" s="7"/>
      <c r="G3" s="3"/>
    </row>
    <row r="4" spans="1:10" s="2" customFormat="1" ht="20.100000000000001" customHeight="1" x14ac:dyDescent="0.2">
      <c r="A4" s="8" t="s">
        <v>1</v>
      </c>
      <c r="B4" s="9"/>
      <c r="C4" s="10"/>
      <c r="D4" s="70">
        <v>2523621853</v>
      </c>
      <c r="E4" s="12" t="s">
        <v>2</v>
      </c>
      <c r="F4" s="13">
        <v>1</v>
      </c>
      <c r="G4" s="3" t="s">
        <v>34</v>
      </c>
      <c r="H4" s="4"/>
    </row>
    <row r="5" spans="1:10" s="2" customFormat="1" ht="20.100000000000001" customHeight="1" x14ac:dyDescent="0.2">
      <c r="A5" s="8" t="s">
        <v>3</v>
      </c>
      <c r="B5" s="9"/>
      <c r="C5" s="10"/>
      <c r="D5" s="70">
        <v>1239582764.5058336</v>
      </c>
      <c r="E5" s="12" t="s">
        <v>2</v>
      </c>
      <c r="F5" s="14">
        <f>D5/D4</f>
        <v>0.4911919600919043</v>
      </c>
      <c r="G5" s="3"/>
      <c r="H5" s="4"/>
    </row>
    <row r="6" spans="1:10" s="2" customFormat="1" ht="20.100000000000001" customHeight="1" x14ac:dyDescent="0.2">
      <c r="A6" s="8" t="s">
        <v>4</v>
      </c>
      <c r="B6" s="9"/>
      <c r="C6" s="10"/>
      <c r="D6" s="11">
        <v>1284039088.4941664</v>
      </c>
      <c r="E6" s="12" t="s">
        <v>2</v>
      </c>
      <c r="F6" s="14">
        <f>D6/D4</f>
        <v>0.50880803990809564</v>
      </c>
      <c r="G6" s="3" t="s">
        <v>35</v>
      </c>
      <c r="H6" s="4"/>
    </row>
    <row r="7" spans="1:10" s="2" customFormat="1" ht="20.100000000000001" customHeight="1" thickBot="1" x14ac:dyDescent="0.25">
      <c r="A7" s="15" t="s">
        <v>5</v>
      </c>
      <c r="B7" s="16"/>
      <c r="C7" s="17"/>
      <c r="D7" s="71">
        <v>140678930</v>
      </c>
      <c r="E7" s="18" t="s">
        <v>2</v>
      </c>
      <c r="F7" s="19">
        <f>D7/D4</f>
        <v>5.5744853307862045E-2</v>
      </c>
      <c r="G7" s="3"/>
      <c r="H7" s="4"/>
    </row>
    <row r="8" spans="1:10" s="2" customFormat="1" ht="20.100000000000001" customHeight="1" thickBot="1" x14ac:dyDescent="0.3">
      <c r="A8" s="20" t="s">
        <v>6</v>
      </c>
      <c r="B8" s="21"/>
      <c r="C8" s="22"/>
      <c r="D8" s="23">
        <v>1143360158.4941664</v>
      </c>
      <c r="E8" s="24" t="s">
        <v>2</v>
      </c>
      <c r="F8" s="25">
        <f>D8/D4</f>
        <v>0.45306318660023365</v>
      </c>
      <c r="G8" s="26"/>
      <c r="H8" s="79"/>
    </row>
    <row r="9" spans="1:10" s="2" customFormat="1" ht="20.100000000000001" customHeight="1" x14ac:dyDescent="0.25">
      <c r="A9" s="28"/>
      <c r="B9" s="29"/>
      <c r="C9" s="29"/>
      <c r="D9" s="30"/>
      <c r="E9" s="29"/>
      <c r="F9" s="29"/>
      <c r="G9" s="29"/>
      <c r="H9" s="31"/>
    </row>
    <row r="10" spans="1:10" s="2" customFormat="1" ht="20.100000000000001" customHeight="1" x14ac:dyDescent="0.25">
      <c r="A10" s="32" t="s">
        <v>7</v>
      </c>
      <c r="B10" s="33"/>
      <c r="C10" s="33"/>
      <c r="D10" s="33"/>
      <c r="E10" s="33"/>
      <c r="F10" s="33"/>
      <c r="G10" s="34"/>
    </row>
    <row r="11" spans="1:10" s="2" customFormat="1" ht="27.75" customHeight="1" x14ac:dyDescent="0.2">
      <c r="A11" s="35" t="s">
        <v>8</v>
      </c>
      <c r="B11" s="36" t="s">
        <v>9</v>
      </c>
      <c r="C11" s="37" t="s">
        <v>10</v>
      </c>
      <c r="D11" s="37" t="s">
        <v>11</v>
      </c>
      <c r="E11" s="38" t="s">
        <v>12</v>
      </c>
      <c r="F11" s="38" t="s">
        <v>12</v>
      </c>
      <c r="G11" s="38" t="s">
        <v>13</v>
      </c>
      <c r="H11" s="39"/>
    </row>
    <row r="12" spans="1:10" s="2" customFormat="1" ht="20.100000000000001" customHeight="1" thickBot="1" x14ac:dyDescent="0.3">
      <c r="A12" s="40" t="s">
        <v>18</v>
      </c>
      <c r="B12" s="40" t="s">
        <v>14</v>
      </c>
      <c r="C12" s="40" t="s">
        <v>14</v>
      </c>
      <c r="D12" s="40" t="s">
        <v>14</v>
      </c>
      <c r="E12" s="41" t="s">
        <v>15</v>
      </c>
      <c r="F12" s="41" t="s">
        <v>16</v>
      </c>
      <c r="G12" s="40" t="s">
        <v>17</v>
      </c>
      <c r="H12" s="42"/>
    </row>
    <row r="13" spans="1:10" s="2" customFormat="1" ht="20.100000000000001" customHeight="1" x14ac:dyDescent="0.25">
      <c r="A13" s="67">
        <v>100853808.50238402</v>
      </c>
      <c r="B13" s="43">
        <v>3.6260000000000001E-2</v>
      </c>
      <c r="C13" s="43">
        <v>1.261E-2</v>
      </c>
      <c r="D13" s="43">
        <f t="shared" ref="D13:D24" si="0">+B13-C13</f>
        <v>2.3650000000000001E-2</v>
      </c>
      <c r="E13" s="44">
        <f t="shared" ref="E13:E24" si="1">+A13*B13</f>
        <v>3656959.0962964445</v>
      </c>
      <c r="F13" s="44">
        <f t="shared" ref="F13:F24" si="2">+A13*C13</f>
        <v>1271766.5252150625</v>
      </c>
      <c r="G13" s="44">
        <f>+F13-E13</f>
        <v>-2385192.5710813822</v>
      </c>
      <c r="H13" s="45"/>
      <c r="I13"/>
      <c r="J13"/>
    </row>
    <row r="14" spans="1:10" s="2" customFormat="1" ht="20.100000000000001" customHeight="1" x14ac:dyDescent="0.25">
      <c r="A14" s="67">
        <v>100623317.33054601</v>
      </c>
      <c r="B14" s="46">
        <v>2.231E-2</v>
      </c>
      <c r="C14" s="46">
        <v>1.3300000000000001E-2</v>
      </c>
      <c r="D14" s="46">
        <f t="shared" si="0"/>
        <v>9.0099999999999989E-3</v>
      </c>
      <c r="E14" s="47">
        <f t="shared" si="1"/>
        <v>2244906.2096444815</v>
      </c>
      <c r="F14" s="47">
        <f t="shared" si="2"/>
        <v>1338290.1204962621</v>
      </c>
      <c r="G14" s="47">
        <f t="shared" ref="G14:G24" si="3">+F14-E14</f>
        <v>-906616.08914821944</v>
      </c>
      <c r="H14" s="45"/>
      <c r="I14"/>
      <c r="J14"/>
    </row>
    <row r="15" spans="1:10" s="2" customFormat="1" ht="20.100000000000001" customHeight="1" x14ac:dyDescent="0.25">
      <c r="A15" s="67">
        <v>106915061.145336</v>
      </c>
      <c r="B15" s="46">
        <v>1.103E-2</v>
      </c>
      <c r="C15" s="46">
        <v>-2.7E-4</v>
      </c>
      <c r="D15" s="46">
        <f t="shared" si="0"/>
        <v>1.1299999999999999E-2</v>
      </c>
      <c r="E15" s="47">
        <f t="shared" si="1"/>
        <v>1179273.124433056</v>
      </c>
      <c r="F15" s="47">
        <f t="shared" si="2"/>
        <v>-28867.066509240722</v>
      </c>
      <c r="G15" s="47">
        <f t="shared" si="3"/>
        <v>-1208140.1909422968</v>
      </c>
      <c r="H15" s="45"/>
      <c r="I15"/>
      <c r="J15"/>
    </row>
    <row r="16" spans="1:10" s="2" customFormat="1" ht="20.100000000000001" customHeight="1" x14ac:dyDescent="0.25">
      <c r="A16" s="67">
        <v>97497377.25595203</v>
      </c>
      <c r="B16" s="46">
        <v>-9.6500000000000006E-3</v>
      </c>
      <c r="C16" s="46">
        <v>5.1979999999999998E-2</v>
      </c>
      <c r="D16" s="46">
        <f t="shared" si="0"/>
        <v>-6.1629999999999997E-2</v>
      </c>
      <c r="E16" s="47">
        <f t="shared" si="1"/>
        <v>-940849.6905199372</v>
      </c>
      <c r="F16" s="47">
        <f t="shared" si="2"/>
        <v>5067913.6697643865</v>
      </c>
      <c r="G16" s="47">
        <f t="shared" si="3"/>
        <v>6008763.3602843238</v>
      </c>
      <c r="H16" s="45"/>
      <c r="I16"/>
      <c r="J16"/>
    </row>
    <row r="17" spans="1:14" s="2" customFormat="1" ht="20.100000000000001" customHeight="1" x14ac:dyDescent="0.25">
      <c r="A17" s="67">
        <v>94908903.241092026</v>
      </c>
      <c r="B17" s="46">
        <v>5.3560000000000003E-2</v>
      </c>
      <c r="C17" s="46">
        <v>7.1959999999999996E-2</v>
      </c>
      <c r="D17" s="46">
        <f t="shared" si="0"/>
        <v>-1.8399999999999993E-2</v>
      </c>
      <c r="E17" s="47">
        <f t="shared" si="1"/>
        <v>5083320.8575928891</v>
      </c>
      <c r="F17" s="47">
        <f t="shared" si="2"/>
        <v>6829644.6772289816</v>
      </c>
      <c r="G17" s="47">
        <f t="shared" si="3"/>
        <v>1746323.8196360925</v>
      </c>
      <c r="H17" s="45"/>
      <c r="I17"/>
      <c r="J17"/>
    </row>
    <row r="18" spans="1:14" s="2" customFormat="1" ht="20.100000000000001" customHeight="1" x14ac:dyDescent="0.25">
      <c r="A18" s="67">
        <v>95984613.816119984</v>
      </c>
      <c r="B18" s="46">
        <v>7.1900000000000006E-2</v>
      </c>
      <c r="C18" s="46">
        <v>6.0249999999999998E-2</v>
      </c>
      <c r="D18" s="46">
        <f t="shared" si="0"/>
        <v>1.1650000000000008E-2</v>
      </c>
      <c r="E18" s="47">
        <f t="shared" si="1"/>
        <v>6901293.7333790278</v>
      </c>
      <c r="F18" s="47">
        <f t="shared" si="2"/>
        <v>5783072.9824212287</v>
      </c>
      <c r="G18" s="47">
        <f t="shared" si="3"/>
        <v>-1118220.7509577991</v>
      </c>
      <c r="H18" s="45"/>
      <c r="I18"/>
      <c r="J18"/>
    </row>
    <row r="19" spans="1:14" s="2" customFormat="1" ht="20.100000000000001" customHeight="1" x14ac:dyDescent="0.25">
      <c r="A19" s="67">
        <v>106267699.029966</v>
      </c>
      <c r="B19" s="46">
        <v>5.9760000000000001E-2</v>
      </c>
      <c r="C19" s="46">
        <v>6.2560000000000004E-2</v>
      </c>
      <c r="D19" s="46">
        <f t="shared" si="0"/>
        <v>-2.8000000000000039E-3</v>
      </c>
      <c r="E19" s="47">
        <f t="shared" si="1"/>
        <v>6350557.6940307682</v>
      </c>
      <c r="F19" s="47">
        <f t="shared" si="2"/>
        <v>6648107.2513146736</v>
      </c>
      <c r="G19" s="47">
        <f t="shared" si="3"/>
        <v>297549.55728390533</v>
      </c>
      <c r="H19" s="45"/>
      <c r="I19"/>
      <c r="J19"/>
    </row>
    <row r="20" spans="1:14" s="2" customFormat="1" ht="20.100000000000001" customHeight="1" x14ac:dyDescent="0.25">
      <c r="A20" s="67">
        <v>100944434.763594</v>
      </c>
      <c r="B20" s="46">
        <v>6.1079999999999995E-2</v>
      </c>
      <c r="C20" s="46">
        <v>6.7610000000000003E-2</v>
      </c>
      <c r="D20" s="46">
        <f t="shared" si="0"/>
        <v>-6.530000000000008E-3</v>
      </c>
      <c r="E20" s="47">
        <f t="shared" si="1"/>
        <v>6165686.0753603214</v>
      </c>
      <c r="F20" s="47">
        <f t="shared" si="2"/>
        <v>6824853.2343665911</v>
      </c>
      <c r="G20" s="47">
        <f t="shared" si="3"/>
        <v>659167.15900626965</v>
      </c>
      <c r="H20" s="45"/>
      <c r="I20"/>
      <c r="J20"/>
    </row>
    <row r="21" spans="1:14" s="2" customFormat="1" ht="20.100000000000001" customHeight="1" x14ac:dyDescent="0.25">
      <c r="A21" s="67">
        <v>95577532.987842008</v>
      </c>
      <c r="B21" s="46">
        <v>8.0489999999999992E-2</v>
      </c>
      <c r="C21" s="46">
        <v>7.9629999999999992E-2</v>
      </c>
      <c r="D21" s="46">
        <f t="shared" si="0"/>
        <v>8.5999999999999965E-4</v>
      </c>
      <c r="E21" s="47">
        <f t="shared" si="1"/>
        <v>7693035.6301914025</v>
      </c>
      <c r="F21" s="47">
        <f t="shared" si="2"/>
        <v>7610838.9518218581</v>
      </c>
      <c r="G21" s="47">
        <f t="shared" si="3"/>
        <v>-82196.678369544446</v>
      </c>
      <c r="H21" s="45"/>
      <c r="I21"/>
      <c r="J21"/>
    </row>
    <row r="22" spans="1:14" s="2" customFormat="1" ht="20.100000000000001" customHeight="1" x14ac:dyDescent="0.25">
      <c r="A22" s="67">
        <v>104392950.29087399</v>
      </c>
      <c r="B22" s="46">
        <v>7.492E-2</v>
      </c>
      <c r="C22" s="46">
        <v>0.10014000000000001</v>
      </c>
      <c r="D22" s="46">
        <f t="shared" si="0"/>
        <v>-2.5220000000000006E-2</v>
      </c>
      <c r="E22" s="48">
        <f t="shared" si="1"/>
        <v>7821119.8357922798</v>
      </c>
      <c r="F22" s="48">
        <f t="shared" si="2"/>
        <v>10453910.042128121</v>
      </c>
      <c r="G22" s="48">
        <f t="shared" si="3"/>
        <v>2632790.2063358417</v>
      </c>
      <c r="H22" s="45"/>
      <c r="I22"/>
      <c r="J22"/>
    </row>
    <row r="23" spans="1:14" s="2" customFormat="1" ht="20.100000000000001" customHeight="1" x14ac:dyDescent="0.25">
      <c r="A23" s="67">
        <v>79102653.048282012</v>
      </c>
      <c r="B23" s="46">
        <v>9.9010000000000001E-2</v>
      </c>
      <c r="C23" s="46">
        <v>8.231999999999999E-2</v>
      </c>
      <c r="D23" s="46">
        <f t="shared" si="0"/>
        <v>1.669000000000001E-2</v>
      </c>
      <c r="E23" s="48">
        <f t="shared" si="1"/>
        <v>7831953.6783104017</v>
      </c>
      <c r="F23" s="48">
        <f t="shared" si="2"/>
        <v>6511730.3989345748</v>
      </c>
      <c r="G23" s="48">
        <f t="shared" si="3"/>
        <v>-1320223.2793758269</v>
      </c>
      <c r="H23" s="45"/>
      <c r="I23"/>
      <c r="J23"/>
    </row>
    <row r="24" spans="1:14" s="2" customFormat="1" ht="20.100000000000001" customHeight="1" thickBot="1" x14ac:dyDescent="0.3">
      <c r="A24" s="89">
        <v>114123960.51419999</v>
      </c>
      <c r="B24" s="49">
        <v>7.3180000000000009E-2</v>
      </c>
      <c r="C24" s="49">
        <v>7.4439999999999992E-2</v>
      </c>
      <c r="D24" s="49">
        <f t="shared" si="0"/>
        <v>-1.2599999999999834E-3</v>
      </c>
      <c r="E24" s="50">
        <f t="shared" si="1"/>
        <v>8351591.4304291559</v>
      </c>
      <c r="F24" s="50">
        <f t="shared" si="2"/>
        <v>8495387.6206770465</v>
      </c>
      <c r="G24" s="50">
        <f t="shared" si="3"/>
        <v>143796.19024789054</v>
      </c>
      <c r="H24" s="45"/>
      <c r="I24"/>
      <c r="J24"/>
    </row>
    <row r="25" spans="1:14" s="2" customFormat="1" ht="20.100000000000001" customHeight="1" x14ac:dyDescent="0.25">
      <c r="A25" s="51">
        <f>SUM(A13:A24)</f>
        <v>1197192311.926188</v>
      </c>
      <c r="B25" s="52">
        <f>AVERAGE(B13:B24)</f>
        <v>5.2820833333333338E-2</v>
      </c>
      <c r="C25" s="52">
        <f>AVERAGE(C13:C24)</f>
        <v>5.6377499999999997E-2</v>
      </c>
      <c r="D25" s="52">
        <f>AVERAGE(D13:D24)</f>
        <v>-3.5566666666666646E-3</v>
      </c>
      <c r="E25" s="53">
        <f>SUM(E13:E24)</f>
        <v>62338847.674940288</v>
      </c>
      <c r="F25" s="53">
        <f>SUM(F13:F24)</f>
        <v>66806648.407859541</v>
      </c>
      <c r="G25" s="54">
        <f>SUM(G13:G24)</f>
        <v>4467800.7329192543</v>
      </c>
      <c r="H25" s="55" t="s">
        <v>22</v>
      </c>
    </row>
    <row r="26" spans="1:14" s="2" customFormat="1" ht="20.100000000000001" customHeight="1" x14ac:dyDescent="0.25">
      <c r="A26" s="29"/>
      <c r="B26" s="29"/>
      <c r="C26" s="29"/>
      <c r="D26" s="56"/>
      <c r="E26" s="29"/>
      <c r="F26" s="57" t="s">
        <v>20</v>
      </c>
      <c r="G26" s="66">
        <f>[1]Sheet1!$Q$25</f>
        <v>2148986.2000000011</v>
      </c>
      <c r="H26" s="55" t="s">
        <v>23</v>
      </c>
      <c r="I26" s="78"/>
      <c r="K26" s="78"/>
    </row>
    <row r="27" spans="1:14" s="2" customFormat="1" ht="20.100000000000001" customHeight="1" x14ac:dyDescent="0.25">
      <c r="A27" s="29"/>
      <c r="B27" s="29"/>
      <c r="C27" s="29"/>
      <c r="D27" s="65"/>
      <c r="E27" s="29"/>
      <c r="F27" s="59" t="s">
        <v>21</v>
      </c>
      <c r="G27" s="54">
        <f>G25-G26</f>
        <v>2318814.5329192532</v>
      </c>
      <c r="H27" s="55" t="s">
        <v>24</v>
      </c>
    </row>
    <row r="28" spans="1:14" s="2" customFormat="1" ht="20.100000000000001" customHeight="1" x14ac:dyDescent="0.25">
      <c r="A28" s="29"/>
      <c r="B28" s="29"/>
      <c r="C28" s="29"/>
      <c r="D28" s="29"/>
      <c r="E28" s="58"/>
      <c r="F28" s="59" t="s">
        <v>25</v>
      </c>
      <c r="G28" s="74"/>
      <c r="H28" s="60"/>
      <c r="N28" s="64"/>
    </row>
    <row r="29" spans="1:14" s="2" customFormat="1" ht="20.100000000000001" customHeight="1" x14ac:dyDescent="0.25">
      <c r="A29" s="29"/>
      <c r="B29" s="29"/>
      <c r="C29" s="29"/>
      <c r="D29" s="29"/>
      <c r="E29" s="72"/>
      <c r="F29" s="73"/>
      <c r="G29" s="60"/>
      <c r="H29" s="60"/>
      <c r="N29" s="1"/>
    </row>
    <row r="30" spans="1:14" s="2" customFormat="1" ht="20.100000000000001" customHeight="1" x14ac:dyDescent="0.25">
      <c r="A30" s="29"/>
      <c r="B30" s="29"/>
      <c r="C30" s="29"/>
      <c r="D30" s="29"/>
      <c r="E30" s="72"/>
      <c r="F30" s="73"/>
      <c r="G30" s="60">
        <f>'C-Other Adj'!F6+'C-Other Adj'!F7</f>
        <v>1948521.6868861048</v>
      </c>
      <c r="H30" s="60" t="s">
        <v>40</v>
      </c>
      <c r="N30" s="1"/>
    </row>
    <row r="31" spans="1:14" s="2" customFormat="1" ht="20.100000000000001" customHeight="1" x14ac:dyDescent="0.25">
      <c r="A31" s="29"/>
      <c r="B31" s="29"/>
      <c r="C31" s="29"/>
      <c r="D31" s="29"/>
      <c r="E31" s="72"/>
      <c r="F31" s="73"/>
      <c r="G31" s="60">
        <f>G27-G30</f>
        <v>370292.84603314847</v>
      </c>
      <c r="H31" s="60" t="s">
        <v>39</v>
      </c>
      <c r="N31" s="1"/>
    </row>
    <row r="32" spans="1:14" s="2" customFormat="1" ht="20.100000000000001" customHeight="1" x14ac:dyDescent="0.25">
      <c r="A32" s="63" t="s">
        <v>72</v>
      </c>
      <c r="B32" s="64"/>
      <c r="D32" s="64"/>
      <c r="E32" s="99">
        <v>249651</v>
      </c>
      <c r="H32" s="1"/>
    </row>
    <row r="33" spans="8:8" s="2" customFormat="1" ht="20.100000000000001" customHeight="1" x14ac:dyDescent="0.25">
      <c r="H33" s="1"/>
    </row>
    <row r="34" spans="8:8" s="2" customFormat="1" ht="20.100000000000001" customHeight="1" x14ac:dyDescent="0.25">
      <c r="H34" s="1"/>
    </row>
    <row r="35" spans="8:8" s="2" customFormat="1" ht="20.100000000000001" customHeight="1" x14ac:dyDescent="0.25">
      <c r="H35" s="1"/>
    </row>
    <row r="36" spans="8:8" s="2" customFormat="1" ht="20.100000000000001" customHeight="1" x14ac:dyDescent="0.25">
      <c r="H36" s="1"/>
    </row>
    <row r="37" spans="8:8" s="2" customFormat="1" ht="20.100000000000001" customHeight="1" x14ac:dyDescent="0.25">
      <c r="H37" s="1"/>
    </row>
    <row r="44" spans="8:8" ht="15.75" customHeight="1" x14ac:dyDescent="0.2"/>
  </sheetData>
  <mergeCells count="1">
    <mergeCell ref="A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44"/>
  <sheetViews>
    <sheetView tabSelected="1" topLeftCell="A16" workbookViewId="0">
      <selection activeCell="C29" sqref="C29"/>
    </sheetView>
  </sheetViews>
  <sheetFormatPr defaultColWidth="9.140625" defaultRowHeight="12.75" x14ac:dyDescent="0.2"/>
  <cols>
    <col min="1" max="1" width="15.7109375" style="61" customWidth="1"/>
    <col min="2" max="3" width="12.7109375" style="61" customWidth="1"/>
    <col min="4" max="4" width="18.85546875" style="61" customWidth="1"/>
    <col min="5" max="7" width="15.7109375" style="61" customWidth="1"/>
    <col min="8" max="8" width="19.5703125" style="62" customWidth="1"/>
    <col min="9" max="16384" width="9.140625" style="61"/>
  </cols>
  <sheetData>
    <row r="1" spans="1:11" s="2" customFormat="1" ht="20.100000000000001" customHeight="1" thickBot="1" x14ac:dyDescent="0.3">
      <c r="A1" s="97" t="s">
        <v>26</v>
      </c>
      <c r="B1" s="97"/>
      <c r="C1" s="97"/>
      <c r="D1" s="97"/>
      <c r="E1" s="97"/>
      <c r="F1" s="97"/>
      <c r="G1" s="97"/>
      <c r="H1" s="1"/>
    </row>
    <row r="2" spans="1:11" s="2" customFormat="1" ht="20.100000000000001" customHeight="1" thickBot="1" x14ac:dyDescent="0.25">
      <c r="A2" s="76" t="s">
        <v>19</v>
      </c>
      <c r="B2" s="3"/>
      <c r="C2" s="3"/>
      <c r="D2" s="3"/>
      <c r="E2" s="3"/>
      <c r="F2" s="3"/>
      <c r="G2" s="3"/>
      <c r="H2" s="4"/>
    </row>
    <row r="3" spans="1:11" s="2" customFormat="1" ht="20.100000000000001" customHeight="1" x14ac:dyDescent="0.2">
      <c r="A3" s="75" t="s">
        <v>0</v>
      </c>
      <c r="B3" s="5"/>
      <c r="C3" s="6"/>
      <c r="D3" s="6"/>
      <c r="E3" s="6"/>
      <c r="F3" s="7"/>
      <c r="G3" s="3"/>
    </row>
    <row r="4" spans="1:11" s="2" customFormat="1" ht="20.100000000000001" customHeight="1" x14ac:dyDescent="0.2">
      <c r="A4" s="8" t="s">
        <v>1</v>
      </c>
      <c r="B4" s="9"/>
      <c r="C4" s="10"/>
      <c r="D4" s="70">
        <v>2506506089</v>
      </c>
      <c r="E4" s="12" t="s">
        <v>2</v>
      </c>
      <c r="F4" s="13">
        <v>1</v>
      </c>
      <c r="G4" s="3"/>
      <c r="H4" s="4"/>
    </row>
    <row r="5" spans="1:11" s="2" customFormat="1" ht="20.100000000000001" customHeight="1" x14ac:dyDescent="0.2">
      <c r="A5" s="8" t="s">
        <v>3</v>
      </c>
      <c r="B5" s="9"/>
      <c r="C5" s="10"/>
      <c r="D5" s="70">
        <v>1226039577</v>
      </c>
      <c r="E5" s="12" t="s">
        <v>2</v>
      </c>
      <c r="F5" s="14">
        <f>D5/D4</f>
        <v>0.4891428679868649</v>
      </c>
      <c r="G5" s="3"/>
      <c r="H5" s="4"/>
    </row>
    <row r="6" spans="1:11" s="2" customFormat="1" ht="20.100000000000001" customHeight="1" x14ac:dyDescent="0.2">
      <c r="A6" s="8" t="s">
        <v>4</v>
      </c>
      <c r="B6" s="9"/>
      <c r="C6" s="10"/>
      <c r="D6" s="11">
        <v>1280466512</v>
      </c>
      <c r="E6" s="12" t="s">
        <v>2</v>
      </c>
      <c r="F6" s="14">
        <f>D6/D4</f>
        <v>0.5108571320131351</v>
      </c>
      <c r="G6" s="3"/>
      <c r="H6" s="4"/>
    </row>
    <row r="7" spans="1:11" s="2" customFormat="1" ht="20.100000000000001" customHeight="1" thickBot="1" x14ac:dyDescent="0.25">
      <c r="A7" s="15" t="s">
        <v>5</v>
      </c>
      <c r="B7" s="16"/>
      <c r="C7" s="17"/>
      <c r="D7" s="71">
        <v>212196108</v>
      </c>
      <c r="E7" s="18" t="s">
        <v>2</v>
      </c>
      <c r="F7" s="19">
        <f>D7/D4</f>
        <v>8.4658125879382221E-2</v>
      </c>
      <c r="G7" s="3"/>
      <c r="H7" s="4"/>
    </row>
    <row r="8" spans="1:11" s="2" customFormat="1" ht="20.100000000000001" customHeight="1" thickBot="1" x14ac:dyDescent="0.3">
      <c r="A8" s="20" t="s">
        <v>6</v>
      </c>
      <c r="B8" s="21"/>
      <c r="C8" s="22"/>
      <c r="D8" s="23">
        <f>+D6-D7</f>
        <v>1068270404</v>
      </c>
      <c r="E8" s="24" t="s">
        <v>2</v>
      </c>
      <c r="F8" s="25">
        <f>D8/D4</f>
        <v>0.42619900613375289</v>
      </c>
      <c r="G8" s="77"/>
      <c r="H8" s="27"/>
    </row>
    <row r="9" spans="1:11" s="2" customFormat="1" ht="20.100000000000001" customHeight="1" x14ac:dyDescent="0.25">
      <c r="A9" s="28"/>
      <c r="B9" s="29"/>
      <c r="C9" s="29"/>
      <c r="D9" s="30"/>
      <c r="E9" s="29"/>
      <c r="F9" s="29"/>
      <c r="G9" s="29"/>
      <c r="H9" s="31"/>
    </row>
    <row r="10" spans="1:11" s="2" customFormat="1" ht="20.100000000000001" customHeight="1" x14ac:dyDescent="0.25">
      <c r="A10" s="32" t="s">
        <v>7</v>
      </c>
      <c r="B10" s="33"/>
      <c r="C10" s="33"/>
      <c r="D10" s="33"/>
      <c r="E10" s="33"/>
      <c r="F10" s="33"/>
      <c r="G10" s="34"/>
    </row>
    <row r="11" spans="1:11" s="2" customFormat="1" ht="27.75" customHeight="1" x14ac:dyDescent="0.25">
      <c r="A11" s="35" t="s">
        <v>8</v>
      </c>
      <c r="B11" s="36" t="s">
        <v>9</v>
      </c>
      <c r="C11" s="37" t="s">
        <v>10</v>
      </c>
      <c r="D11" s="37" t="s">
        <v>11</v>
      </c>
      <c r="E11" s="38" t="s">
        <v>12</v>
      </c>
      <c r="F11" s="38" t="s">
        <v>12</v>
      </c>
      <c r="G11" s="38" t="s">
        <v>13</v>
      </c>
      <c r="H11" s="39"/>
      <c r="J11" s="98"/>
      <c r="K11" s="98"/>
    </row>
    <row r="12" spans="1:11" s="2" customFormat="1" ht="20.100000000000001" customHeight="1" thickBot="1" x14ac:dyDescent="0.3">
      <c r="A12" s="40" t="s">
        <v>18</v>
      </c>
      <c r="B12" s="40" t="s">
        <v>14</v>
      </c>
      <c r="C12" s="40" t="s">
        <v>14</v>
      </c>
      <c r="D12" s="40" t="s">
        <v>14</v>
      </c>
      <c r="E12" s="41" t="s">
        <v>15</v>
      </c>
      <c r="F12" s="41" t="s">
        <v>16</v>
      </c>
      <c r="G12" s="40" t="s">
        <v>17</v>
      </c>
      <c r="H12" s="42"/>
      <c r="J12" s="96"/>
      <c r="K12" s="96"/>
    </row>
    <row r="13" spans="1:11" s="2" customFormat="1" ht="20.100000000000001" customHeight="1" x14ac:dyDescent="0.25">
      <c r="A13" s="67">
        <v>99309482.392596006</v>
      </c>
      <c r="B13" s="43">
        <v>5.5490000000000005E-2</v>
      </c>
      <c r="C13" s="43">
        <v>5.0680000000000003E-2</v>
      </c>
      <c r="D13" s="43">
        <f t="shared" ref="D13:D24" si="0">+B13-C13</f>
        <v>4.8100000000000018E-3</v>
      </c>
      <c r="E13" s="44">
        <f t="shared" ref="E13:E24" si="1">+A13*B13</f>
        <v>5510683.177965153</v>
      </c>
      <c r="F13" s="44">
        <f t="shared" ref="F13:F24" si="2">+A13*C13</f>
        <v>5033004.5676567657</v>
      </c>
      <c r="G13" s="44">
        <f>+F13-E13</f>
        <v>-477678.61030838732</v>
      </c>
      <c r="H13" s="45"/>
      <c r="J13"/>
      <c r="K13"/>
    </row>
    <row r="14" spans="1:11" s="2" customFormat="1" ht="20.100000000000001" customHeight="1" x14ac:dyDescent="0.25">
      <c r="A14" s="68">
        <v>98170150.144583985</v>
      </c>
      <c r="B14" s="46">
        <v>6.9809999999999997E-2</v>
      </c>
      <c r="C14" s="46">
        <v>3.9609999999999999E-2</v>
      </c>
      <c r="D14" s="46">
        <f t="shared" si="0"/>
        <v>3.0199999999999998E-2</v>
      </c>
      <c r="E14" s="47">
        <f t="shared" si="1"/>
        <v>6853258.1815934079</v>
      </c>
      <c r="F14" s="47">
        <f t="shared" si="2"/>
        <v>3888519.6472269716</v>
      </c>
      <c r="G14" s="47">
        <f t="shared" ref="G14:G24" si="3">+F14-E14</f>
        <v>-2964738.5343664363</v>
      </c>
      <c r="H14" s="45"/>
      <c r="J14"/>
      <c r="K14"/>
    </row>
    <row r="15" spans="1:11" s="2" customFormat="1" ht="20.100000000000001" customHeight="1" x14ac:dyDescent="0.25">
      <c r="A15" s="68">
        <v>112678338.15710999</v>
      </c>
      <c r="B15" s="46">
        <v>3.6040000000000003E-2</v>
      </c>
      <c r="C15" s="46">
        <v>6.2899999999999998E-2</v>
      </c>
      <c r="D15" s="46">
        <f t="shared" si="0"/>
        <v>-2.6859999999999995E-2</v>
      </c>
      <c r="E15" s="47">
        <f t="shared" si="1"/>
        <v>4060927.3071822445</v>
      </c>
      <c r="F15" s="47">
        <f t="shared" si="2"/>
        <v>7087467.4700822178</v>
      </c>
      <c r="G15" s="47">
        <f t="shared" si="3"/>
        <v>3026540.1628999733</v>
      </c>
      <c r="H15" s="45"/>
      <c r="J15"/>
      <c r="K15"/>
    </row>
    <row r="16" spans="1:11" s="2" customFormat="1" ht="20.100000000000001" customHeight="1" x14ac:dyDescent="0.25">
      <c r="A16" s="68">
        <v>97344641.356158033</v>
      </c>
      <c r="B16" s="46">
        <v>6.7049999999999998E-2</v>
      </c>
      <c r="C16" s="46">
        <v>9.5590000000000008E-2</v>
      </c>
      <c r="D16" s="46">
        <f t="shared" si="0"/>
        <v>-2.854000000000001E-2</v>
      </c>
      <c r="E16" s="47">
        <f t="shared" si="1"/>
        <v>6526958.2029303964</v>
      </c>
      <c r="F16" s="47">
        <f t="shared" si="2"/>
        <v>9305174.2672351468</v>
      </c>
      <c r="G16" s="47">
        <f t="shared" si="3"/>
        <v>2778216.0643047504</v>
      </c>
      <c r="H16" s="45"/>
      <c r="J16"/>
      <c r="K16"/>
    </row>
    <row r="17" spans="1:13" s="2" customFormat="1" ht="20.100000000000001" customHeight="1" x14ac:dyDescent="0.25">
      <c r="A17" s="68">
        <v>91062073.852140024</v>
      </c>
      <c r="B17" s="46">
        <v>9.4159999999999994E-2</v>
      </c>
      <c r="C17" s="46">
        <v>9.6680000000000002E-2</v>
      </c>
      <c r="D17" s="46">
        <f t="shared" si="0"/>
        <v>-2.5200000000000083E-3</v>
      </c>
      <c r="E17" s="47">
        <f t="shared" si="1"/>
        <v>8574404.8739175033</v>
      </c>
      <c r="F17" s="47">
        <f t="shared" si="2"/>
        <v>8803881.3000248969</v>
      </c>
      <c r="G17" s="47">
        <f t="shared" si="3"/>
        <v>229476.42610739358</v>
      </c>
      <c r="H17" s="45"/>
      <c r="J17"/>
      <c r="K17"/>
    </row>
    <row r="18" spans="1:13" s="2" customFormat="1" ht="20.100000000000001" customHeight="1" x14ac:dyDescent="0.25">
      <c r="A18" s="68">
        <v>84570621.628632009</v>
      </c>
      <c r="B18" s="46">
        <v>9.2280000000000001E-2</v>
      </c>
      <c r="C18" s="46">
        <v>9.5400000000000013E-2</v>
      </c>
      <c r="D18" s="46">
        <f t="shared" si="0"/>
        <v>-3.1200000000000117E-3</v>
      </c>
      <c r="E18" s="47">
        <f t="shared" si="1"/>
        <v>7804176.9638901623</v>
      </c>
      <c r="F18" s="47">
        <f t="shared" si="2"/>
        <v>8068037.3033714946</v>
      </c>
      <c r="G18" s="47">
        <f t="shared" si="3"/>
        <v>263860.33948133234</v>
      </c>
      <c r="H18" s="45"/>
      <c r="J18"/>
      <c r="K18"/>
    </row>
    <row r="19" spans="1:13" s="2" customFormat="1" ht="20.100000000000001" customHeight="1" x14ac:dyDescent="0.25">
      <c r="A19" s="68">
        <v>103411404.133926</v>
      </c>
      <c r="B19" s="46">
        <v>8.8880000000000001E-2</v>
      </c>
      <c r="C19" s="46">
        <v>7.8829999999999997E-2</v>
      </c>
      <c r="D19" s="46">
        <f t="shared" si="0"/>
        <v>1.0050000000000003E-2</v>
      </c>
      <c r="E19" s="47">
        <f t="shared" si="1"/>
        <v>9191205.5994233433</v>
      </c>
      <c r="F19" s="47">
        <f t="shared" si="2"/>
        <v>8151920.9878773866</v>
      </c>
      <c r="G19" s="47">
        <f t="shared" si="3"/>
        <v>-1039284.6115459567</v>
      </c>
      <c r="H19" s="45"/>
      <c r="J19"/>
      <c r="K19"/>
    </row>
    <row r="20" spans="1:13" s="2" customFormat="1" ht="20.100000000000001" customHeight="1" x14ac:dyDescent="0.25">
      <c r="A20" s="68">
        <v>89025092.431799963</v>
      </c>
      <c r="B20" s="46">
        <v>8.8050000000000003E-2</v>
      </c>
      <c r="C20" s="46">
        <v>8.0099999999999991E-2</v>
      </c>
      <c r="D20" s="46">
        <f t="shared" si="0"/>
        <v>7.9500000000000126E-3</v>
      </c>
      <c r="E20" s="47">
        <f t="shared" si="1"/>
        <v>7838659.3886199873</v>
      </c>
      <c r="F20" s="47">
        <f t="shared" si="2"/>
        <v>7130909.9037871761</v>
      </c>
      <c r="G20" s="47">
        <f t="shared" si="3"/>
        <v>-707749.48483281117</v>
      </c>
      <c r="H20" s="45"/>
      <c r="J20"/>
      <c r="K20"/>
    </row>
    <row r="21" spans="1:13" s="2" customFormat="1" ht="20.100000000000001" customHeight="1" x14ac:dyDescent="0.25">
      <c r="A21" s="68">
        <v>92897342.431727991</v>
      </c>
      <c r="B21" s="46">
        <v>8.270000000000001E-2</v>
      </c>
      <c r="C21" s="46">
        <v>6.7030000000000006E-2</v>
      </c>
      <c r="D21" s="46">
        <f t="shared" si="0"/>
        <v>1.5670000000000003E-2</v>
      </c>
      <c r="E21" s="47">
        <f t="shared" si="1"/>
        <v>7682610.2191039054</v>
      </c>
      <c r="F21" s="47">
        <f t="shared" si="2"/>
        <v>6226908.8631987274</v>
      </c>
      <c r="G21" s="47">
        <f t="shared" si="3"/>
        <v>-1455701.355905178</v>
      </c>
      <c r="H21" s="45"/>
      <c r="J21"/>
      <c r="K21"/>
    </row>
    <row r="22" spans="1:13" s="2" customFormat="1" ht="20.100000000000001" customHeight="1" x14ac:dyDescent="0.25">
      <c r="A22" s="68">
        <v>91431497.644692004</v>
      </c>
      <c r="B22" s="46">
        <v>6.3710000000000003E-2</v>
      </c>
      <c r="C22" s="46">
        <v>7.5439999999999993E-2</v>
      </c>
      <c r="D22" s="46">
        <f t="shared" si="0"/>
        <v>-1.172999999999999E-2</v>
      </c>
      <c r="E22" s="48">
        <f t="shared" si="1"/>
        <v>5825100.7149433279</v>
      </c>
      <c r="F22" s="48">
        <f t="shared" si="2"/>
        <v>6897592.1823155638</v>
      </c>
      <c r="G22" s="48">
        <f t="shared" si="3"/>
        <v>1072491.4673722358</v>
      </c>
      <c r="H22" s="45"/>
      <c r="J22"/>
      <c r="K22"/>
    </row>
    <row r="23" spans="1:13" s="2" customFormat="1" ht="20.100000000000001" customHeight="1" x14ac:dyDescent="0.25">
      <c r="A23" s="68">
        <v>77228888.160191998</v>
      </c>
      <c r="B23" s="46">
        <v>7.6230000000000006E-2</v>
      </c>
      <c r="C23" s="46">
        <v>0.11320000000000001</v>
      </c>
      <c r="D23" s="46">
        <f t="shared" si="0"/>
        <v>-3.6970000000000003E-2</v>
      </c>
      <c r="E23" s="48">
        <f t="shared" si="1"/>
        <v>5887158.1444514366</v>
      </c>
      <c r="F23" s="48">
        <f t="shared" si="2"/>
        <v>8742310.1397337355</v>
      </c>
      <c r="G23" s="48">
        <f t="shared" si="3"/>
        <v>2855151.9952822989</v>
      </c>
      <c r="H23" s="45"/>
      <c r="J23"/>
      <c r="K23"/>
    </row>
    <row r="24" spans="1:13" s="2" customFormat="1" ht="20.100000000000001" customHeight="1" thickBot="1" x14ac:dyDescent="0.3">
      <c r="A24" s="69">
        <v>83927642.321189985</v>
      </c>
      <c r="B24" s="49">
        <v>0.11462</v>
      </c>
      <c r="C24" s="49">
        <v>9.4709999999999989E-2</v>
      </c>
      <c r="D24" s="49">
        <f t="shared" si="0"/>
        <v>1.9910000000000011E-2</v>
      </c>
      <c r="E24" s="50">
        <f t="shared" si="1"/>
        <v>9619786.3628547955</v>
      </c>
      <c r="F24" s="50">
        <f t="shared" si="2"/>
        <v>7948787.0042399028</v>
      </c>
      <c r="G24" s="50">
        <f t="shared" si="3"/>
        <v>-1670999.3586148927</v>
      </c>
      <c r="H24" s="45"/>
      <c r="J24"/>
      <c r="K24"/>
    </row>
    <row r="25" spans="1:13" s="2" customFormat="1" ht="20.100000000000001" customHeight="1" x14ac:dyDescent="0.25">
      <c r="A25" s="51">
        <f>SUM(A13:A24)</f>
        <v>1121057174.654748</v>
      </c>
      <c r="B25" s="52">
        <f>AVERAGE(B13:B24)</f>
        <v>7.7418333333333325E-2</v>
      </c>
      <c r="C25" s="52">
        <f>AVERAGE(C13:C24)</f>
        <v>7.9180833333333325E-2</v>
      </c>
      <c r="D25" s="52">
        <f>AVERAGE(D13:D24)</f>
        <v>-1.7624999999999991E-3</v>
      </c>
      <c r="E25" s="53">
        <f>SUM(E13:E24)</f>
        <v>85374929.136875674</v>
      </c>
      <c r="F25" s="53">
        <f>SUM(F13:F24)</f>
        <v>87284513.636749968</v>
      </c>
      <c r="G25" s="54">
        <f>SUM(G13:G24)</f>
        <v>1909584.4998743222</v>
      </c>
      <c r="H25" s="55" t="s">
        <v>22</v>
      </c>
      <c r="J25"/>
      <c r="K25"/>
    </row>
    <row r="26" spans="1:13" s="2" customFormat="1" ht="20.100000000000001" customHeight="1" x14ac:dyDescent="0.25">
      <c r="A26" s="29"/>
      <c r="B26" s="29"/>
      <c r="C26" s="29"/>
      <c r="D26" s="56"/>
      <c r="E26" s="29"/>
      <c r="F26" s="57" t="s">
        <v>20</v>
      </c>
      <c r="G26" s="66">
        <f>[1]Sheet1!$AD$25</f>
        <v>2703586.2899999982</v>
      </c>
      <c r="H26" s="55" t="s">
        <v>23</v>
      </c>
      <c r="J26"/>
      <c r="K26"/>
    </row>
    <row r="27" spans="1:13" s="2" customFormat="1" ht="20.100000000000001" customHeight="1" x14ac:dyDescent="0.25">
      <c r="A27" s="29"/>
      <c r="B27" s="29"/>
      <c r="C27" s="29"/>
      <c r="D27" s="65"/>
      <c r="E27" s="29"/>
      <c r="F27" s="59" t="s">
        <v>21</v>
      </c>
      <c r="G27" s="54">
        <f>G25-G26</f>
        <v>-794001.79012567597</v>
      </c>
      <c r="H27" s="55" t="s">
        <v>24</v>
      </c>
      <c r="J27"/>
      <c r="K27"/>
    </row>
    <row r="28" spans="1:13" s="2" customFormat="1" ht="20.100000000000001" customHeight="1" x14ac:dyDescent="0.25">
      <c r="A28" s="29"/>
      <c r="B28" s="29"/>
      <c r="C28" s="29"/>
      <c r="D28" s="29"/>
      <c r="E28" s="58"/>
      <c r="F28" s="59" t="s">
        <v>25</v>
      </c>
      <c r="G28" s="74"/>
      <c r="H28" s="60"/>
      <c r="J28"/>
      <c r="K28"/>
      <c r="M28" s="64"/>
    </row>
    <row r="29" spans="1:13" s="2" customFormat="1" ht="20.100000000000001" customHeight="1" x14ac:dyDescent="0.25">
      <c r="A29" s="29"/>
      <c r="B29" s="29"/>
      <c r="C29" s="29"/>
      <c r="D29" s="29"/>
      <c r="E29" s="72"/>
      <c r="F29" s="73"/>
      <c r="G29" s="60"/>
      <c r="H29" s="60"/>
      <c r="J29"/>
      <c r="K29"/>
      <c r="M29" s="1"/>
    </row>
    <row r="30" spans="1:13" s="2" customFormat="1" ht="20.100000000000001" customHeight="1" x14ac:dyDescent="0.25">
      <c r="A30" s="29"/>
      <c r="B30" s="29"/>
      <c r="C30" s="29"/>
      <c r="D30" s="29"/>
      <c r="E30" s="72"/>
      <c r="F30" s="73"/>
      <c r="G30" s="60">
        <f>'C-Other Adj'!F15+'C-Other Adj'!F16</f>
        <v>-27729.040614966241</v>
      </c>
      <c r="H30" s="60" t="s">
        <v>38</v>
      </c>
      <c r="J30"/>
      <c r="K30"/>
      <c r="M30" s="1"/>
    </row>
    <row r="31" spans="1:13" s="2" customFormat="1" ht="20.100000000000001" customHeight="1" x14ac:dyDescent="0.25">
      <c r="A31" s="29"/>
      <c r="B31" s="29"/>
      <c r="C31" s="29"/>
      <c r="D31" s="29"/>
      <c r="E31" s="72"/>
      <c r="F31" s="73"/>
      <c r="G31" s="60">
        <f>G27-G30</f>
        <v>-766272.74951070978</v>
      </c>
      <c r="H31" s="60" t="s">
        <v>39</v>
      </c>
      <c r="J31"/>
      <c r="K31"/>
      <c r="M31" s="1"/>
    </row>
    <row r="32" spans="1:13" s="2" customFormat="1" ht="20.100000000000001" customHeight="1" x14ac:dyDescent="0.25">
      <c r="A32" s="63" t="s">
        <v>72</v>
      </c>
      <c r="B32" s="64"/>
      <c r="D32" s="64"/>
      <c r="E32" s="99">
        <v>249651</v>
      </c>
      <c r="G32" s="78"/>
      <c r="H32" s="95"/>
      <c r="J32"/>
      <c r="K32"/>
    </row>
    <row r="33" spans="8:11" s="2" customFormat="1" ht="20.100000000000001" customHeight="1" x14ac:dyDescent="0.25">
      <c r="H33" s="1"/>
      <c r="J33"/>
      <c r="K33"/>
    </row>
    <row r="34" spans="8:11" s="2" customFormat="1" ht="20.100000000000001" customHeight="1" x14ac:dyDescent="0.25">
      <c r="H34" s="1"/>
      <c r="J34"/>
      <c r="K34"/>
    </row>
    <row r="35" spans="8:11" s="2" customFormat="1" ht="20.100000000000001" customHeight="1" x14ac:dyDescent="0.25">
      <c r="H35" s="1"/>
      <c r="J35"/>
      <c r="K35"/>
    </row>
    <row r="36" spans="8:11" s="2" customFormat="1" ht="20.100000000000001" customHeight="1" x14ac:dyDescent="0.25">
      <c r="H36" s="1"/>
      <c r="J36"/>
      <c r="K36"/>
    </row>
    <row r="37" spans="8:11" s="2" customFormat="1" ht="20.100000000000001" customHeight="1" x14ac:dyDescent="0.25">
      <c r="H37" s="1"/>
    </row>
    <row r="44" spans="8:11" ht="15.75" customHeight="1" x14ac:dyDescent="0.2"/>
  </sheetData>
  <mergeCells count="2">
    <mergeCell ref="A1:G1"/>
    <mergeCell ref="J11:K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4"/>
  <sheetViews>
    <sheetView workbookViewId="0">
      <selection activeCell="K4" sqref="K4"/>
    </sheetView>
  </sheetViews>
  <sheetFormatPr defaultRowHeight="15" x14ac:dyDescent="0.25"/>
  <cols>
    <col min="1" max="1" width="73.7109375" customWidth="1"/>
    <col min="4" max="4" width="10.5703125" style="82" bestFit="1" customWidth="1"/>
    <col min="5" max="5" width="11.85546875" bestFit="1" customWidth="1"/>
    <col min="6" max="6" width="12.85546875" customWidth="1"/>
  </cols>
  <sheetData>
    <row r="1" spans="1:8" x14ac:dyDescent="0.25">
      <c r="A1" s="87">
        <v>2014</v>
      </c>
      <c r="B1" t="s">
        <v>31</v>
      </c>
      <c r="C1" t="s">
        <v>30</v>
      </c>
      <c r="D1" s="82" t="s">
        <v>32</v>
      </c>
      <c r="E1" t="s">
        <v>2</v>
      </c>
    </row>
    <row r="2" spans="1:8" x14ac:dyDescent="0.25">
      <c r="A2" s="1" t="s">
        <v>67</v>
      </c>
      <c r="B2">
        <f>[1]Sheet1!$A$77</f>
        <v>7.6069999999999999E-2</v>
      </c>
      <c r="C2">
        <v>4.2689999999999999E-2</v>
      </c>
      <c r="D2" s="84">
        <f>B2-C2</f>
        <v>3.338E-2</v>
      </c>
      <c r="E2" s="83">
        <f>'[2]Billed Unbilled'!$B$15</f>
        <v>-105350487.25760001</v>
      </c>
      <c r="F2" s="82">
        <f t="shared" ref="F2:F3" si="0">E2*-D2</f>
        <v>3516599.2646586881</v>
      </c>
      <c r="G2">
        <v>1</v>
      </c>
      <c r="H2" t="s">
        <v>71</v>
      </c>
    </row>
    <row r="3" spans="1:8" x14ac:dyDescent="0.25">
      <c r="A3" s="1" t="s">
        <v>68</v>
      </c>
      <c r="B3">
        <f>73.18/1000</f>
        <v>7.3180000000000009E-2</v>
      </c>
      <c r="C3">
        <v>5.7889999999999997E-2</v>
      </c>
      <c r="D3" s="84">
        <f t="shared" ref="D3" si="1">B3-C3</f>
        <v>1.5290000000000012E-2</v>
      </c>
      <c r="E3" s="83">
        <f>'[2]Billed Unbilled'!$M$20</f>
        <v>106506495.10080001</v>
      </c>
      <c r="F3" s="82">
        <f t="shared" si="0"/>
        <v>-1628484.3100912333</v>
      </c>
      <c r="G3">
        <v>2</v>
      </c>
      <c r="H3" t="s">
        <v>71</v>
      </c>
    </row>
    <row r="4" spans="1:8" x14ac:dyDescent="0.25">
      <c r="A4" s="1" t="s">
        <v>28</v>
      </c>
      <c r="B4" s="81">
        <v>41609</v>
      </c>
      <c r="C4" s="80"/>
      <c r="D4" s="82">
        <f>[1]Sheet1!$E$29+[1]Sheet1!$E$27</f>
        <v>13687.755885792081</v>
      </c>
      <c r="F4" s="85">
        <f>D4</f>
        <v>13687.755885792081</v>
      </c>
      <c r="G4">
        <v>3</v>
      </c>
      <c r="H4" t="s">
        <v>71</v>
      </c>
    </row>
    <row r="5" spans="1:8" x14ac:dyDescent="0.25">
      <c r="A5" s="2" t="s">
        <v>37</v>
      </c>
      <c r="B5" s="81">
        <v>41974</v>
      </c>
      <c r="D5" s="82">
        <f>[1]Sheet1!$P$28-[1]Sheet1!$P$45</f>
        <v>7971.7664328579558</v>
      </c>
      <c r="F5" s="86">
        <f>D5</f>
        <v>7971.7664328579558</v>
      </c>
      <c r="G5">
        <v>4</v>
      </c>
      <c r="H5" t="s">
        <v>71</v>
      </c>
    </row>
    <row r="6" spans="1:8" x14ac:dyDescent="0.25">
      <c r="A6" s="2"/>
      <c r="E6" t="s">
        <v>33</v>
      </c>
      <c r="F6" s="85">
        <f>SUM(F2:F5)</f>
        <v>1909774.4768861048</v>
      </c>
    </row>
    <row r="7" spans="1:8" x14ac:dyDescent="0.25">
      <c r="F7" s="90">
        <v>38747.21</v>
      </c>
      <c r="G7">
        <v>5</v>
      </c>
      <c r="H7" t="s">
        <v>71</v>
      </c>
    </row>
    <row r="10" spans="1:8" x14ac:dyDescent="0.25">
      <c r="A10" s="88">
        <v>2015</v>
      </c>
      <c r="B10" t="s">
        <v>31</v>
      </c>
      <c r="C10" t="s">
        <v>30</v>
      </c>
      <c r="D10" s="82" t="s">
        <v>32</v>
      </c>
      <c r="E10" t="s">
        <v>2</v>
      </c>
    </row>
    <row r="11" spans="1:8" x14ac:dyDescent="0.25">
      <c r="A11" s="1" t="s">
        <v>69</v>
      </c>
      <c r="B11">
        <f>73.18/1000</f>
        <v>7.3180000000000009E-2</v>
      </c>
      <c r="C11">
        <v>5.7889999999999997E-2</v>
      </c>
      <c r="D11" s="84">
        <f>B11-C11</f>
        <v>1.5290000000000012E-2</v>
      </c>
      <c r="E11" s="83">
        <f>-E3</f>
        <v>-106506495.10080001</v>
      </c>
      <c r="F11" s="82">
        <f>E11*-D11</f>
        <v>1628484.3100912333</v>
      </c>
      <c r="G11">
        <v>6</v>
      </c>
      <c r="H11" t="s">
        <v>71</v>
      </c>
    </row>
    <row r="12" spans="1:8" x14ac:dyDescent="0.25">
      <c r="A12" s="1" t="s">
        <v>70</v>
      </c>
      <c r="B12">
        <f>[1]Sheet1!$A$101</f>
        <v>0.11462</v>
      </c>
      <c r="C12">
        <v>8.8090000000000002E-2</v>
      </c>
      <c r="D12" s="84">
        <f t="shared" ref="D12" si="2">B12-C12</f>
        <v>2.6529999999999998E-2</v>
      </c>
      <c r="E12" s="83">
        <f>'[2]Billed Unbilled'!$Y$20</f>
        <v>82670265.678000003</v>
      </c>
      <c r="F12" s="82">
        <f>E12*-D12</f>
        <v>-2193242.1484373398</v>
      </c>
      <c r="G12">
        <v>7</v>
      </c>
      <c r="H12" t="s">
        <v>71</v>
      </c>
    </row>
    <row r="13" spans="1:8" x14ac:dyDescent="0.25">
      <c r="A13" s="1" t="s">
        <v>36</v>
      </c>
      <c r="D13" s="82">
        <f>-D5</f>
        <v>-7971.7664328579558</v>
      </c>
      <c r="F13" s="85">
        <f>D13</f>
        <v>-7971.7664328579558</v>
      </c>
      <c r="G13">
        <v>8</v>
      </c>
      <c r="H13" t="s">
        <v>71</v>
      </c>
    </row>
    <row r="14" spans="1:8" x14ac:dyDescent="0.25">
      <c r="A14" s="2" t="s">
        <v>29</v>
      </c>
      <c r="D14" s="82">
        <f>-[1]Sheet1!$AC$45+[1]Sheet1!$AC$28</f>
        <v>566750.50416399818</v>
      </c>
      <c r="F14" s="86">
        <f>D14</f>
        <v>566750.50416399818</v>
      </c>
      <c r="G14">
        <v>9</v>
      </c>
      <c r="H14" t="s">
        <v>71</v>
      </c>
    </row>
    <row r="15" spans="1:8" x14ac:dyDescent="0.25">
      <c r="F15" s="85">
        <f>SUM(F11:F14)</f>
        <v>-5979.1006149662426</v>
      </c>
    </row>
    <row r="16" spans="1:8" x14ac:dyDescent="0.25">
      <c r="F16" s="90">
        <v>-21749.94</v>
      </c>
      <c r="G16">
        <v>10</v>
      </c>
      <c r="H16" t="s">
        <v>71</v>
      </c>
    </row>
    <row r="21" spans="1:13" ht="16.5" x14ac:dyDescent="0.25">
      <c r="A21" s="91">
        <v>2013</v>
      </c>
      <c r="B21" s="91" t="s">
        <v>41</v>
      </c>
      <c r="C21" s="91" t="s">
        <v>42</v>
      </c>
      <c r="D21" s="91" t="s">
        <v>43</v>
      </c>
      <c r="E21" s="91" t="s">
        <v>44</v>
      </c>
      <c r="F21" s="91" t="s">
        <v>45</v>
      </c>
      <c r="G21" s="91" t="s">
        <v>46</v>
      </c>
      <c r="H21" s="91" t="s">
        <v>47</v>
      </c>
      <c r="I21" s="91" t="s">
        <v>48</v>
      </c>
      <c r="J21" s="91" t="s">
        <v>49</v>
      </c>
      <c r="K21" s="91" t="s">
        <v>50</v>
      </c>
      <c r="L21" s="91" t="s">
        <v>51</v>
      </c>
      <c r="M21" s="91" t="s">
        <v>52</v>
      </c>
    </row>
    <row r="22" spans="1:13" ht="16.5" x14ac:dyDescent="0.25">
      <c r="A22" s="92" t="s">
        <v>53</v>
      </c>
      <c r="B22" s="92">
        <v>37.71</v>
      </c>
      <c r="C22" s="92">
        <v>57.28</v>
      </c>
      <c r="D22" s="92">
        <v>43.74</v>
      </c>
      <c r="E22" s="92">
        <v>56.43</v>
      </c>
      <c r="F22" s="92">
        <v>51.31</v>
      </c>
      <c r="G22" s="92">
        <v>64.11</v>
      </c>
      <c r="H22" s="92">
        <v>73.760000000000005</v>
      </c>
      <c r="I22" s="92">
        <v>40.130000000000003</v>
      </c>
      <c r="J22" s="92">
        <v>87.18</v>
      </c>
      <c r="K22" s="92">
        <v>58.12</v>
      </c>
      <c r="L22" s="92">
        <v>62.28</v>
      </c>
      <c r="M22" s="92">
        <v>76.069999999999993</v>
      </c>
    </row>
    <row r="23" spans="1:13" ht="16.5" x14ac:dyDescent="0.25">
      <c r="A23" s="92" t="s">
        <v>54</v>
      </c>
      <c r="B23" s="92">
        <v>623.6</v>
      </c>
      <c r="C23" s="92">
        <v>516.70000000000005</v>
      </c>
      <c r="D23" s="92">
        <v>559.70000000000005</v>
      </c>
      <c r="E23" s="92">
        <v>564.1</v>
      </c>
      <c r="F23" s="92">
        <v>627.6</v>
      </c>
      <c r="G23" s="92">
        <v>719.9</v>
      </c>
      <c r="H23" s="92">
        <v>593.70000000000005</v>
      </c>
      <c r="I23" s="92">
        <v>721.5</v>
      </c>
      <c r="J23" s="92">
        <v>666.7</v>
      </c>
      <c r="K23" s="92">
        <v>641.1</v>
      </c>
      <c r="L23" s="92">
        <v>884.4</v>
      </c>
      <c r="M23" s="92">
        <v>603</v>
      </c>
    </row>
    <row r="24" spans="1:13" ht="16.5" x14ac:dyDescent="0.25">
      <c r="A24" s="92" t="s">
        <v>55</v>
      </c>
      <c r="B24" s="92">
        <v>50.65</v>
      </c>
      <c r="C24" s="92">
        <v>45.62</v>
      </c>
      <c r="D24" s="92">
        <v>49.78</v>
      </c>
      <c r="E24" s="92">
        <v>54.55</v>
      </c>
      <c r="F24" s="92">
        <v>66.36</v>
      </c>
      <c r="G24" s="92">
        <v>79.12</v>
      </c>
      <c r="H24" s="92">
        <v>45.4</v>
      </c>
      <c r="I24" s="92">
        <v>68.989999999999995</v>
      </c>
      <c r="J24" s="92">
        <v>63.08</v>
      </c>
      <c r="K24" s="92">
        <v>63.63</v>
      </c>
      <c r="L24" s="92">
        <v>84.89</v>
      </c>
      <c r="M24" s="92">
        <v>42.69</v>
      </c>
    </row>
    <row r="26" spans="1:13" ht="16.5" x14ac:dyDescent="0.25">
      <c r="A26" s="93">
        <v>2014</v>
      </c>
      <c r="B26" s="93" t="s">
        <v>41</v>
      </c>
      <c r="C26" s="93" t="s">
        <v>42</v>
      </c>
      <c r="D26" s="93" t="s">
        <v>43</v>
      </c>
      <c r="E26" s="93" t="s">
        <v>44</v>
      </c>
      <c r="F26" s="93" t="s">
        <v>45</v>
      </c>
      <c r="G26" s="93" t="s">
        <v>46</v>
      </c>
      <c r="H26" s="93" t="s">
        <v>47</v>
      </c>
      <c r="I26" s="93" t="s">
        <v>48</v>
      </c>
      <c r="J26" s="93" t="s">
        <v>49</v>
      </c>
      <c r="K26" s="93" t="s">
        <v>50</v>
      </c>
      <c r="L26" s="93" t="s">
        <v>51</v>
      </c>
      <c r="M26" s="93" t="s">
        <v>52</v>
      </c>
    </row>
    <row r="27" spans="1:13" ht="16.5" x14ac:dyDescent="0.25">
      <c r="A27" s="92" t="s">
        <v>53</v>
      </c>
      <c r="B27" s="92">
        <v>36.26</v>
      </c>
      <c r="C27" s="92">
        <v>22.31</v>
      </c>
      <c r="D27" s="92">
        <v>11.03</v>
      </c>
      <c r="E27" s="92">
        <v>-9.65</v>
      </c>
      <c r="F27" s="92">
        <v>53.56</v>
      </c>
      <c r="G27" s="92">
        <v>71.900000000000006</v>
      </c>
      <c r="H27" s="92">
        <v>59.76</v>
      </c>
      <c r="I27" s="92">
        <v>61.08</v>
      </c>
      <c r="J27" s="92">
        <v>80.489999999999995</v>
      </c>
      <c r="K27" s="92">
        <v>74.92</v>
      </c>
      <c r="L27" s="92">
        <v>99.01</v>
      </c>
      <c r="M27" s="92">
        <v>73.180000000000007</v>
      </c>
    </row>
    <row r="28" spans="1:13" ht="16.5" x14ac:dyDescent="0.25">
      <c r="A28" s="92" t="s">
        <v>54</v>
      </c>
      <c r="B28" s="92">
        <v>210.6</v>
      </c>
      <c r="C28" s="92">
        <v>178</v>
      </c>
      <c r="D28" s="92" t="s">
        <v>56</v>
      </c>
      <c r="E28" s="92" t="s">
        <v>57</v>
      </c>
      <c r="F28" s="92">
        <v>675.3</v>
      </c>
      <c r="G28" s="92" t="s">
        <v>58</v>
      </c>
      <c r="H28" s="92" t="s">
        <v>59</v>
      </c>
      <c r="I28" s="92">
        <v>724.4</v>
      </c>
      <c r="J28" s="92" t="s">
        <v>60</v>
      </c>
      <c r="K28" s="92" t="s">
        <v>61</v>
      </c>
      <c r="L28" s="92" t="s">
        <v>62</v>
      </c>
      <c r="M28" s="92" t="s">
        <v>63</v>
      </c>
    </row>
    <row r="29" spans="1:13" ht="16.5" x14ac:dyDescent="0.25">
      <c r="A29" s="92" t="s">
        <v>55</v>
      </c>
      <c r="B29" s="92">
        <v>18.059999999999999</v>
      </c>
      <c r="C29" s="92">
        <v>11.18</v>
      </c>
      <c r="D29" s="92">
        <v>-8</v>
      </c>
      <c r="E29" s="92">
        <v>54.53</v>
      </c>
      <c r="F29" s="92">
        <v>73.52</v>
      </c>
      <c r="G29" s="92" t="s">
        <v>64</v>
      </c>
      <c r="H29" s="92">
        <v>57.53</v>
      </c>
      <c r="I29" s="92">
        <v>68.97</v>
      </c>
      <c r="J29" s="92">
        <v>80.72</v>
      </c>
      <c r="K29" s="92">
        <v>101.35</v>
      </c>
      <c r="L29" s="92">
        <v>85.04</v>
      </c>
      <c r="M29" s="92">
        <v>57.89</v>
      </c>
    </row>
    <row r="31" spans="1:13" ht="16.5" x14ac:dyDescent="0.25">
      <c r="A31" s="93">
        <v>2015</v>
      </c>
      <c r="B31" s="93" t="s">
        <v>41</v>
      </c>
      <c r="C31" s="93" t="s">
        <v>42</v>
      </c>
      <c r="D31" s="93" t="s">
        <v>43</v>
      </c>
      <c r="E31" s="93" t="s">
        <v>44</v>
      </c>
      <c r="F31" s="93" t="s">
        <v>45</v>
      </c>
      <c r="G31" s="93" t="s">
        <v>46</v>
      </c>
      <c r="H31" s="93" t="s">
        <v>47</v>
      </c>
      <c r="I31" s="93" t="s">
        <v>48</v>
      </c>
      <c r="J31" s="93" t="s">
        <v>65</v>
      </c>
      <c r="K31" s="93" t="s">
        <v>50</v>
      </c>
      <c r="L31" s="93" t="s">
        <v>51</v>
      </c>
      <c r="M31" s="93" t="s">
        <v>52</v>
      </c>
    </row>
    <row r="32" spans="1:13" ht="16.5" x14ac:dyDescent="0.25">
      <c r="A32" s="92" t="s">
        <v>53</v>
      </c>
      <c r="B32" s="92">
        <v>55.49</v>
      </c>
      <c r="C32" s="92">
        <v>69.81</v>
      </c>
      <c r="D32" s="92">
        <v>36.04</v>
      </c>
      <c r="E32" s="92">
        <v>67.05</v>
      </c>
      <c r="F32" s="92">
        <v>94.16</v>
      </c>
      <c r="G32" s="92">
        <v>92.28</v>
      </c>
      <c r="H32" s="92">
        <v>88.88</v>
      </c>
      <c r="I32" s="92">
        <v>88.05</v>
      </c>
      <c r="J32" s="92">
        <v>82.7</v>
      </c>
      <c r="K32" s="92">
        <v>63.71</v>
      </c>
      <c r="L32" s="92">
        <v>76.23</v>
      </c>
      <c r="M32" s="92">
        <v>114.62</v>
      </c>
    </row>
    <row r="33" spans="1:13" ht="16.5" x14ac:dyDescent="0.25">
      <c r="A33" s="92" t="s">
        <v>55</v>
      </c>
      <c r="B33" s="92">
        <v>61.61</v>
      </c>
      <c r="C33" s="92">
        <v>40.950000000000003</v>
      </c>
      <c r="D33" s="92">
        <v>57.4</v>
      </c>
      <c r="E33" s="92">
        <v>92.68</v>
      </c>
      <c r="F33" s="92">
        <v>97.3</v>
      </c>
      <c r="G33" s="92">
        <v>97.68</v>
      </c>
      <c r="H33" s="92">
        <v>84.13</v>
      </c>
      <c r="I33" s="92">
        <v>73.55</v>
      </c>
      <c r="J33" s="92">
        <v>71.91</v>
      </c>
      <c r="K33" s="92">
        <v>71.930000000000007</v>
      </c>
      <c r="L33" s="92">
        <v>124.48</v>
      </c>
      <c r="M33" s="92">
        <v>88.09</v>
      </c>
    </row>
    <row r="34" spans="1:13" ht="16.5" x14ac:dyDescent="0.25">
      <c r="A34" s="94" t="s">
        <v>66</v>
      </c>
      <c r="B34" s="92">
        <v>50.68</v>
      </c>
      <c r="C34" s="92">
        <v>39.61</v>
      </c>
      <c r="D34" s="92">
        <v>62.9</v>
      </c>
      <c r="E34" s="92">
        <v>95.59</v>
      </c>
      <c r="F34" s="92">
        <v>96.68</v>
      </c>
      <c r="G34" s="92">
        <v>95.4</v>
      </c>
      <c r="H34" s="92">
        <v>78.83</v>
      </c>
      <c r="I34" s="92">
        <v>80.099999999999994</v>
      </c>
      <c r="J34" s="92">
        <v>67.03</v>
      </c>
      <c r="K34" s="92">
        <v>75.44</v>
      </c>
      <c r="L34" s="92">
        <v>113.2</v>
      </c>
      <c r="M34" s="92">
        <v>94.71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A-Loss Adj 2014</vt:lpstr>
      <vt:lpstr>B-Loss Adj 2015</vt:lpstr>
      <vt:lpstr>C-Other Adj</vt:lpstr>
    </vt:vector>
  </TitlesOfParts>
  <Company>OEB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Gapic</dc:creator>
  <cp:lastModifiedBy>Tracey Strong</cp:lastModifiedBy>
  <dcterms:created xsi:type="dcterms:W3CDTF">2017-01-05T15:56:55Z</dcterms:created>
  <dcterms:modified xsi:type="dcterms:W3CDTF">2017-02-01T19:45:21Z</dcterms:modified>
</cp:coreProperties>
</file>