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345" windowHeight="7500"/>
  </bookViews>
  <sheets>
    <sheet name="Sheet 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P" localSheetId="0">#REF!</definedName>
    <definedName name="\P">#REF!</definedName>
    <definedName name="\Q" localSheetId="0">#REF!</definedName>
    <definedName name="\Q">#REF!</definedName>
    <definedName name="\T" localSheetId="0">#REF!</definedName>
    <definedName name="\T">#REF!</definedName>
    <definedName name="\Z" localSheetId="0">#REF!</definedName>
    <definedName name="\Z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8" localSheetId="0">#REF!</definedName>
    <definedName name="_______DAT8">#REF!</definedName>
    <definedName name="__DAT1" localSheetId="0">#REF!</definedName>
    <definedName name="__DAT1">#REF!</definedName>
    <definedName name="__DAT10" localSheetId="0">'[1]Nuc Darl MFA'!#REF!</definedName>
    <definedName name="__DAT10">'[1]Nuc Darl MFA'!#REF!</definedName>
    <definedName name="__DAT2" localSheetId="0">#REF!</definedName>
    <definedName name="__DAT2">#REF!</definedName>
    <definedName name="__DAT3" localSheetId="0">'[1]Nuc 9807'!#REF!</definedName>
    <definedName name="__DAT3">'[1]Nuc 9807'!#REF!</definedName>
    <definedName name="__DAT4" localSheetId="0">'[1]Nuc 9807'!#REF!</definedName>
    <definedName name="__DAT4">'[1]Nuc 9807'!#REF!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'[1]Nuc 9807'!#REF!</definedName>
    <definedName name="__DAT7">'[1]Nuc 9807'!#REF!</definedName>
    <definedName name="__DAT8" localSheetId="0">#REF!</definedName>
    <definedName name="__DAT8">#REF!</definedName>
    <definedName name="__DAT9" localSheetId="0">'[1]Nuc 9807'!#REF!</definedName>
    <definedName name="__DAT9">'[1]Nuc 9807'!#REF!</definedName>
    <definedName name="__LAM12" localSheetId="0">#REF!</definedName>
    <definedName name="__LAM12">#REF!</definedName>
    <definedName name="__LAM34" localSheetId="0">#REF!</definedName>
    <definedName name="__LAM34">#REF!</definedName>
    <definedName name="__NAN1" localSheetId="0">#REF!</definedName>
    <definedName name="__NAN1">#REF!</definedName>
    <definedName name="__NAN2" localSheetId="0">#REF!</definedName>
    <definedName name="__NAN2">#REF!</definedName>
    <definedName name="_10TBAY_HEAD" localSheetId="0">#REF!</definedName>
    <definedName name="_10TBAY_HEAD">#REF!</definedName>
    <definedName name="_1FOS_OVR1" localSheetId="0">#REF!</definedName>
    <definedName name="_1FOS_OVR1">#REF!</definedName>
    <definedName name="_2FOS_OVR2" localSheetId="0">#REF!</definedName>
    <definedName name="_2FOS_OVR2">#REF!</definedName>
    <definedName name="_3FOS_OVR3" localSheetId="0">#REF!</definedName>
    <definedName name="_3FOS_OVR3">#REF!</definedName>
    <definedName name="_4INV_VALUE" localSheetId="0">#REF!</definedName>
    <definedName name="_4INV_VALUE">#REF!</definedName>
    <definedName name="_5NAN_FOOT" localSheetId="0">#REF!</definedName>
    <definedName name="_5NAN_FOOT">#REF!</definedName>
    <definedName name="_6NAN_HEAD" localSheetId="0">#REF!</definedName>
    <definedName name="_6NAN_HEAD">#REF!</definedName>
    <definedName name="_7SUM_COMM" localSheetId="0">#REF!</definedName>
    <definedName name="_7SUM_COMM">#REF!</definedName>
    <definedName name="_8TBAY_1" localSheetId="0">#REF!</definedName>
    <definedName name="_8TBAY_1">#REF!</definedName>
    <definedName name="_9TBAY_2" localSheetId="0">#REF!</definedName>
    <definedName name="_9TBAY_2">#REF!</definedName>
    <definedName name="_DAT1" localSheetId="0">#REF!</definedName>
    <definedName name="_DAT1">#REF!</definedName>
    <definedName name="_DAT10" localSheetId="0">'[1]Nuc Darl MFA'!#REF!</definedName>
    <definedName name="_DAT10">'[1]Nuc Darl MFA'!#REF!</definedName>
    <definedName name="_DAT101" localSheetId="0">#REF!</definedName>
    <definedName name="_DAT101">#REF!</definedName>
    <definedName name="_DAT11" localSheetId="0">#REF!</definedName>
    <definedName name="_DAT11">#REF!</definedName>
    <definedName name="_DAT2" localSheetId="0">#REF!</definedName>
    <definedName name="_DAT2">#REF!</definedName>
    <definedName name="_DAT21" localSheetId="0">#REF!</definedName>
    <definedName name="_DAT21">#REF!</definedName>
    <definedName name="_DAT3" localSheetId="0">'[1]Nuc 9807'!#REF!</definedName>
    <definedName name="_DAT3">'[1]Nuc 9807'!#REF!</definedName>
    <definedName name="_DAT31" localSheetId="0">#REF!</definedName>
    <definedName name="_DAT31">#REF!</definedName>
    <definedName name="_DAT4" localSheetId="0">'[1]Nuc 9807'!#REF!</definedName>
    <definedName name="_DAT4">'[1]Nuc 9807'!#REF!</definedName>
    <definedName name="_DAT41" localSheetId="0">#REF!</definedName>
    <definedName name="_DAT41">#REF!</definedName>
    <definedName name="_DAT5" localSheetId="0">#REF!</definedName>
    <definedName name="_DAT5">#REF!</definedName>
    <definedName name="_DAT51" localSheetId="0">#REF!</definedName>
    <definedName name="_DAT51">#REF!</definedName>
    <definedName name="_DAT6" localSheetId="0">#REF!</definedName>
    <definedName name="_DAT6">#REF!</definedName>
    <definedName name="_DAT61" localSheetId="0">#REF!</definedName>
    <definedName name="_DAT61">#REF!</definedName>
    <definedName name="_DAT7" localSheetId="0">'[1]Nuc 9807'!#REF!</definedName>
    <definedName name="_DAT7">'[1]Nuc 9807'!#REF!</definedName>
    <definedName name="_DAT71" localSheetId="0">#REF!</definedName>
    <definedName name="_DAT71">#REF!</definedName>
    <definedName name="_DAT8" localSheetId="0">#REF!</definedName>
    <definedName name="_DAT8">#REF!</definedName>
    <definedName name="_DAT81" localSheetId="0">#REF!</definedName>
    <definedName name="_DAT81">#REF!</definedName>
    <definedName name="_DAT9" localSheetId="0">'[1]Nuc 9807'!#REF!</definedName>
    <definedName name="_DAT9">'[1]Nuc 9807'!#REF!</definedName>
    <definedName name="_DAT91" localSheetId="0">#REF!</definedName>
    <definedName name="_DAT91">#REF!</definedName>
    <definedName name="_LAM12" localSheetId="0">#REF!</definedName>
    <definedName name="_LAM12">#REF!</definedName>
    <definedName name="_LAM34" localSheetId="0">#REF!</definedName>
    <definedName name="_LAM34">#REF!</definedName>
    <definedName name="_NAN1" localSheetId="0">#REF!</definedName>
    <definedName name="_NAN1">#REF!</definedName>
    <definedName name="_NAN2" localSheetId="0">#REF!</definedName>
    <definedName name="_NAN2">#REF!</definedName>
    <definedName name="a" localSheetId="0">#REF!</definedName>
    <definedName name="a">#REF!</definedName>
    <definedName name="ACHANGE" localSheetId="0">#REF!</definedName>
    <definedName name="ACHANGE">#REF!</definedName>
    <definedName name="ATIKOKAN" localSheetId="0">#REF!</definedName>
    <definedName name="ATIKOKAN">#REF!</definedName>
    <definedName name="b">[2]settings!$C$16</definedName>
    <definedName name="budget">[3]Margin!$B$9:$O$36</definedName>
    <definedName name="CASH1" localSheetId="0">#REF!</definedName>
    <definedName name="CASH1">#REF!</definedName>
    <definedName name="CASH2" localSheetId="0">#REF!</definedName>
    <definedName name="CASH2">#REF!</definedName>
    <definedName name="ChkBundleConsistency">[4]Bundles!$X$108</definedName>
    <definedName name="ChkMaxYearConsistency">[4]Main!$AO$21</definedName>
    <definedName name="CONSUMPTION" localSheetId="0">#REF!</definedName>
    <definedName name="CONSUMPTION">#REF!</definedName>
    <definedName name="CostWeightsDCM">[4]InputCostWeightings!$B$5:$F$11</definedName>
    <definedName name="CostWeightsILW">[4]InputCostWeightings!$B$21:$F$22</definedName>
    <definedName name="CostWeightsLLW">[4]InputCostWeightings!$B$23:$F$24</definedName>
    <definedName name="CostWeightsUFD">[4]InputCostWeightings!$B$19:$F$20</definedName>
    <definedName name="CostWeightsUFS">[4]InputCostWeightings!$B$12:$F$18</definedName>
    <definedName name="cumbudget">[3]Margin!$B$42:$O$76</definedName>
    <definedName name="CurrentYear">[5]Main!$D$10</definedName>
    <definedName name="d" localSheetId="0">#REF!</definedName>
    <definedName name="d">#REF!</definedName>
    <definedName name="DataSetBundleForecastName">[4]InputBundleForecast!$B$2</definedName>
    <definedName name="DataSetCostWeightingsName">[4]InputCostWeightings!$B$2</definedName>
    <definedName name="DataSetEscalationName">[4]InputEscalationForecast!$B$2</definedName>
    <definedName name="DataSetILWCostsName">[4]InputBaseCostsILW!$B$2</definedName>
    <definedName name="DataSetLLWCostsName">[4]InputBaseCostsLLW!$B$2</definedName>
    <definedName name="DataSetOpenBalancesName">[4]InputOpeningBalances!$B$2</definedName>
    <definedName name="DatasetOpenBalancesRefYear">[4]InputOpeningBalances!$C$2</definedName>
    <definedName name="DataSetRatesName">[4]InputRateForecast!$B$2</definedName>
    <definedName name="DataSetUFDCostsName">[4]InputBaseCostsUFD!$B$2</definedName>
    <definedName name="DataSetWasteForecastName">[4]InputWasteForecast!$B$2</definedName>
    <definedName name="dbPath">"P:\_1_Models\v1.23\2000\npm.mdb"</definedName>
    <definedName name="discount_rate" localSheetId="0">#REF!</definedName>
    <definedName name="discount_rate">#REF!</definedName>
    <definedName name="DME_LocalFile" hidden="1">"True"</definedName>
    <definedName name="DollarYear">[4]Main!$D$11</definedName>
    <definedName name="Effective_Date">[6]Summary!$B$1</definedName>
    <definedName name="ep">[7]Notes!$E$79</definedName>
    <definedName name="EscalationIndices">[4]EscalationIndices!$A$2:$I$112</definedName>
    <definedName name="fdf" localSheetId="0">#REF!</definedName>
    <definedName name="fdf">#REF!</definedName>
    <definedName name="FirstYearDCMForecast">[4]InputBaseCostsDCM!$A$8</definedName>
    <definedName name="FOOT" localSheetId="0">#REF!</definedName>
    <definedName name="FOOT">#REF!</definedName>
    <definedName name="InflationRate">[4]Main!$D$16</definedName>
    <definedName name="Input_FAMS" localSheetId="0">#REF!</definedName>
    <definedName name="Input_FAMS">#REF!</definedName>
    <definedName name="InputDCMTotalCosts">[4]InputBaseCostsDCM!$B$8:$W$109</definedName>
    <definedName name="InputEscForecasts">[4]InputEscalationForecast!$A$6:$I$109</definedName>
    <definedName name="InputILWWasteForecast">[4]InputWasteForecast!$B$7:$H$108</definedName>
    <definedName name="InputLLWWasteForecast">[4]InputWasteForecast!$I$7:$O$108</definedName>
    <definedName name="InputProgramBalances">[4]InputOpeningBalances!$B$7:$N$7</definedName>
    <definedName name="InputRateofReturn">[4]InputRateForecast!$A$5:$B$106</definedName>
    <definedName name="InputStationBalances">[4]InputOpeningBalances!$B$12:$N$18</definedName>
    <definedName name="InputUnitBalances">[4]InputOpeningBalances!$B$24:$N$45</definedName>
    <definedName name="INVENTORY" localSheetId="0">#REF!</definedName>
    <definedName name="INVENTORY">#REF!</definedName>
    <definedName name="LAKEVIEW" localSheetId="0">#REF!</definedName>
    <definedName name="LAKEVIEW">#REF!</definedName>
    <definedName name="LAMBTON" localSheetId="0">#REF!</definedName>
    <definedName name="LAMBTON">#REF!</definedName>
    <definedName name="LastUpDate">[8]settings!$B$4</definedName>
    <definedName name="LENNOX" localSheetId="0">#REF!</definedName>
    <definedName name="LENNOX">#REF!</definedName>
    <definedName name="MaxYear">[4]InputRateForecast!$A$106</definedName>
    <definedName name="MethodsBundleDisposal">[4]Methods!$C$2:$C$3</definedName>
    <definedName name="MethodsEscalation">[4]Methods!$A$2:$A$4</definedName>
    <definedName name="MethodsInflation">[4]Methods!$E$2:$E$3</definedName>
    <definedName name="MethodsRateofReturn">[4]Methods!$D$2:$D$4</definedName>
    <definedName name="MethodsReportingPrograms">[4]Methods!$F$2:$F$7</definedName>
    <definedName name="MethodsReportingStations">[9]Methods!$G$2:$G$9</definedName>
    <definedName name="MethodsUnitAllocation">[4]Methods!$B$2:$B$4</definedName>
    <definedName name="N">#REF!</definedName>
    <definedName name="NANTICOKE" localSheetId="0">#REF!</definedName>
    <definedName name="NANTICOKE">#REF!</definedName>
    <definedName name="NbrYearsSpreadCostsILW">[4]Main!$D$21</definedName>
    <definedName name="NbrYearsSpreadCostsLLW">[4]Main!$D$22</definedName>
    <definedName name="NbrYearsSpreadCostsUFD">[4]Main!$D$20</definedName>
    <definedName name="new_discount_rate" localSheetId="0">#REF!</definedName>
    <definedName name="new_discount_rate">#REF!</definedName>
    <definedName name="NominalIntRate">[4]Main!$D$14</definedName>
    <definedName name="old_discount_rate" localSheetId="0">#REF!</definedName>
    <definedName name="old_discount_rate">#REF!</definedName>
    <definedName name="ONFA_discount_rate" localSheetId="0">#REF!</definedName>
    <definedName name="ONFA_discount_rate">#REF!</definedName>
    <definedName name="ONFA_only?">[4]Results!$AC$22</definedName>
    <definedName name="PctApplyFirstYearCostsILW">[4]Main!$C$21</definedName>
    <definedName name="PctApplyFirstYearCostsLLW">[4]Main!$C$22</definedName>
    <definedName name="PctApplyFirstYearCostsUFD">[4]Main!$C$20</definedName>
    <definedName name="pl">[7]Notes!$E$78</definedName>
    <definedName name="_xlnm.Print_Area" localSheetId="0">'Sheet 1'!$A$1:$N$40</definedName>
    <definedName name="_xlnm.Print_Area">#REF!</definedName>
    <definedName name="PrmAllocationMethod">[4]Main!$I$11</definedName>
    <definedName name="PrmBundleDisposalMethod">[4]Main!$I$12</definedName>
    <definedName name="PrmCalcTax">[4]Main!$I$16</definedName>
    <definedName name="PrmEscalationMethod">[4]Main!$I$10</definedName>
    <definedName name="PrmILWInService">[4]Main!$X$12</definedName>
    <definedName name="PrmILWOPGCap">[4]Main!$Z$12</definedName>
    <definedName name="PrmInflationIndex">[4]Main!$I$15</definedName>
    <definedName name="PrmInflationMethod">[4]Main!$I$14</definedName>
    <definedName name="PrmLLWInservice">[4]Main!$X$11</definedName>
    <definedName name="PrmLLWOPGCap">[4]Main!$Z$11</definedName>
    <definedName name="PrmRateofReturnMethod">[4]Main!$I$13</definedName>
    <definedName name="PrmRiskModelOn">[4]Main!$I$17</definedName>
    <definedName name="PrmUFDInService">[4]Main!$X$10</definedName>
    <definedName name="PrmUFDOPGCap">[4]Main!$Z$10</definedName>
    <definedName name="re" localSheetId="0">#REF!</definedName>
    <definedName name="re">#REF!</definedName>
    <definedName name="RealIntRate">[4]Main!$D$15</definedName>
    <definedName name="REL">'[10]D1-2-2_Table 1a'!$D$21:$G$49</definedName>
    <definedName name="Report_Deprn" localSheetId="0">#REF!</definedName>
    <definedName name="Report_Deprn">#REF!</definedName>
    <definedName name="Report_Detail" localSheetId="0">#REF!</definedName>
    <definedName name="Report_Detail">#REF!</definedName>
    <definedName name="RiskCollectDistributionSamples">2</definedName>
    <definedName name="RiskCostFactorDCM">[4]Main!$M$29</definedName>
    <definedName name="RiskCostFactorDisposalILW">[4]Main!$M$33</definedName>
    <definedName name="RiskCostFactorDisposalLLW">[4]Main!$M$35</definedName>
    <definedName name="RiskCostFactorOpsILW">[4]Main!$M$32</definedName>
    <definedName name="RiskCostFactorOpsLLW">[4]Main!$M$34</definedName>
    <definedName name="RiskCostFactorUFD">[4]Main!$M$31</definedName>
    <definedName name="RiskCostFactorUFS">[4]Main!$M$30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[4]Main!$M$40</definedName>
    <definedName name="RiskTimeFactorILW">[4]Main!$M$43</definedName>
    <definedName name="RiskTimeFactorLLW">[4]Main!$M$44</definedName>
    <definedName name="RiskTimeFactorUFD">[4]Main!$M$42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0">#REF!</definedName>
    <definedName name="RORdf">#REF!</definedName>
    <definedName name="RoRStdDev">[4]Main!$D$38</definedName>
    <definedName name="RORuf" localSheetId="0">#REF!</definedName>
    <definedName name="RORuf">#REF!</definedName>
    <definedName name="rt" localSheetId="0">#REF!</definedName>
    <definedName name="rt">#REF!</definedName>
    <definedName name="ScnName">[4]Main!$C$3</definedName>
    <definedName name="Sub0_Name">[8]settings!$C$16</definedName>
    <definedName name="TaxRate">[4]Main!$D$13</definedName>
    <definedName name="TaxYear">[4]Main!$D$12</definedName>
    <definedName name="TBAY" localSheetId="0">#REF!</definedName>
    <definedName name="TBAY">#REF!</definedName>
    <definedName name="TBAYFOOT" localSheetId="0">#REF!</definedName>
    <definedName name="TBAYFOOT">#REF!</definedName>
    <definedName name="tblUnitReferenceDates">[4]ShiftedCostsDCM!$B$3:$F$25</definedName>
    <definedName name="TEST0" localSheetId="0">#REF!</definedName>
    <definedName name="TEST0">#REF!</definedName>
    <definedName name="TEST01" localSheetId="0">#REF!</definedName>
    <definedName name="TEST01">#REF!</definedName>
    <definedName name="TEST2" localSheetId="0">#REF!</definedName>
    <definedName name="TEST2">#REF!</definedName>
    <definedName name="TESTHKEY" localSheetId="0">#REF!</definedName>
    <definedName name="TESTHKEY">#REF!</definedName>
    <definedName name="TESTHKEY1" localSheetId="0">#REF!</definedName>
    <definedName name="TESTHKEY1">#REF!</definedName>
    <definedName name="TESTKEY51" localSheetId="0">#REF!</definedName>
    <definedName name="TESTKEY51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STVKEY1" localSheetId="0">#REF!</definedName>
    <definedName name="TESTVKEY1">#REF!</definedName>
    <definedName name="TotalBundles">[4]Bundles!$X$106</definedName>
    <definedName name="TotalILWWaste">[4]ILWWaste!$X$106</definedName>
    <definedName name="TotalLLWWaste">[4]LLWWaste!$X$106</definedName>
    <definedName name="Trans_Capital" localSheetId="0">#REF!</definedName>
    <definedName name="Trans_Capital">#REF!</definedName>
    <definedName name="UnitsPerStation">4</definedName>
    <definedName name="VOLUMES" localSheetId="0">#REF!</definedName>
    <definedName name="VOLUMES">#REF!</definedName>
    <definedName name="WeightedIndicesDCM">[4]WeightedIndices!$W$2:$AC$112</definedName>
    <definedName name="WeightedIndicesILW">[4]WeightedIndices!$AM$2:$AN$112</definedName>
    <definedName name="WeightedIndicesLLW">[4]WeightedIndices!$AO$2:$AP$112</definedName>
    <definedName name="WeightedIndicesUFD">[4]WeightedIndices!$AK$2:$AL$112</definedName>
    <definedName name="WeightedIndicesUFS">[4]WeightedIndices!$AD$2:$AJ$112</definedName>
  </definedNames>
  <calcPr calcId="125725"/>
</workbook>
</file>

<file path=xl/calcChain.xml><?xml version="1.0" encoding="utf-8"?>
<calcChain xmlns="http://schemas.openxmlformats.org/spreadsheetml/2006/main">
  <c r="C34" i="4"/>
  <c r="C7" l="1"/>
  <c r="C9" s="1"/>
  <c r="C26"/>
  <c r="C19"/>
  <c r="C28" l="1"/>
  <c r="C30" s="1"/>
  <c r="E3"/>
  <c r="F3" s="1"/>
  <c r="G3" s="1"/>
  <c r="H3" s="1"/>
  <c r="I3" s="1"/>
  <c r="A6"/>
  <c r="A11"/>
  <c r="A12" s="1"/>
  <c r="A13" s="1"/>
  <c r="A14" s="1"/>
  <c r="A17" s="1"/>
  <c r="A18" s="1"/>
  <c r="A19" s="1"/>
  <c r="A22" s="1"/>
  <c r="A23" s="1"/>
  <c r="A24" s="1"/>
  <c r="A25" s="1"/>
  <c r="A26" s="1"/>
  <c r="A28" s="1"/>
  <c r="A29" s="1"/>
  <c r="A30" s="1"/>
  <c r="A32" s="1"/>
  <c r="A33" s="1"/>
  <c r="A34" s="1"/>
  <c r="A35" s="1"/>
  <c r="A37" s="1"/>
  <c r="A38" s="1"/>
  <c r="A39" s="1"/>
  <c r="A40" s="1"/>
  <c r="D11"/>
  <c r="D5" s="1"/>
  <c r="E11"/>
  <c r="F11"/>
  <c r="G11"/>
  <c r="H11"/>
  <c r="I11"/>
  <c r="F12"/>
  <c r="G12" s="1"/>
  <c r="H12" s="1"/>
  <c r="I12" s="1"/>
  <c r="F14"/>
  <c r="G14" s="1"/>
  <c r="H14" s="1"/>
  <c r="I14" s="1"/>
  <c r="D18"/>
  <c r="E18" s="1"/>
  <c r="F18" s="1"/>
  <c r="G18" s="1"/>
  <c r="H18" s="1"/>
  <c r="I18" s="1"/>
  <c r="D29"/>
  <c r="E29" s="1"/>
  <c r="F29" s="1"/>
  <c r="G29" s="1"/>
  <c r="H29" s="1"/>
  <c r="I29" s="1"/>
  <c r="E32"/>
  <c r="D33"/>
  <c r="D17" s="1"/>
  <c r="D34" l="1"/>
  <c r="F32"/>
  <c r="G32"/>
  <c r="D19"/>
  <c r="E5"/>
  <c r="D22"/>
  <c r="E33"/>
  <c r="E17" s="1"/>
  <c r="J29"/>
  <c r="J18"/>
  <c r="D6" l="1"/>
  <c r="E22"/>
  <c r="F5"/>
  <c r="E19"/>
  <c r="F33"/>
  <c r="F17" s="1"/>
  <c r="E34"/>
  <c r="H32"/>
  <c r="F19" l="1"/>
  <c r="G5"/>
  <c r="F22"/>
  <c r="I32"/>
  <c r="G33"/>
  <c r="F34"/>
  <c r="E6"/>
  <c r="D7"/>
  <c r="D9" s="1"/>
  <c r="F6" l="1"/>
  <c r="E7"/>
  <c r="E9" s="1"/>
  <c r="H33"/>
  <c r="G34"/>
  <c r="D23"/>
  <c r="D24"/>
  <c r="G22"/>
  <c r="H5"/>
  <c r="G17"/>
  <c r="H17" l="1"/>
  <c r="G19"/>
  <c r="E23"/>
  <c r="I5"/>
  <c r="H22"/>
  <c r="E24"/>
  <c r="D25"/>
  <c r="I33"/>
  <c r="H34"/>
  <c r="G6"/>
  <c r="F7"/>
  <c r="F9" s="1"/>
  <c r="E25" l="1"/>
  <c r="E26" s="1"/>
  <c r="H6"/>
  <c r="G7"/>
  <c r="G9" s="1"/>
  <c r="I34"/>
  <c r="I22"/>
  <c r="J22" s="1"/>
  <c r="F23"/>
  <c r="F24"/>
  <c r="I17"/>
  <c r="H19"/>
  <c r="D26"/>
  <c r="D28" s="1"/>
  <c r="D30" s="1"/>
  <c r="G24" l="1"/>
  <c r="I19"/>
  <c r="J19" s="1"/>
  <c r="J17"/>
  <c r="J34"/>
  <c r="D35"/>
  <c r="E28"/>
  <c r="G23"/>
  <c r="I6"/>
  <c r="I7" s="1"/>
  <c r="I9" s="1"/>
  <c r="H7"/>
  <c r="H9" s="1"/>
  <c r="H24" s="1"/>
  <c r="F25"/>
  <c r="I24" l="1"/>
  <c r="J24" s="1"/>
  <c r="G25"/>
  <c r="H25" s="1"/>
  <c r="E30"/>
  <c r="H23"/>
  <c r="F26"/>
  <c r="G26" l="1"/>
  <c r="G28" s="1"/>
  <c r="G30" s="1"/>
  <c r="G37" s="1"/>
  <c r="G38" s="1"/>
  <c r="I25"/>
  <c r="J25" s="1"/>
  <c r="F28"/>
  <c r="I23"/>
  <c r="H26"/>
  <c r="H28" s="1"/>
  <c r="H30" s="1"/>
  <c r="E37"/>
  <c r="E38" s="1"/>
  <c r="E35"/>
  <c r="G35" l="1"/>
  <c r="E39"/>
  <c r="E40"/>
  <c r="I26"/>
  <c r="J23"/>
  <c r="L30" s="1"/>
  <c r="H37"/>
  <c r="H38" s="1"/>
  <c r="H35"/>
  <c r="G39"/>
  <c r="G40"/>
  <c r="F30"/>
  <c r="F37" l="1"/>
  <c r="F38" s="1"/>
  <c r="F35"/>
  <c r="H39"/>
  <c r="H40"/>
  <c r="I28"/>
  <c r="J26"/>
  <c r="I30" l="1"/>
  <c r="J28"/>
  <c r="F39"/>
  <c r="F40"/>
  <c r="I37" l="1"/>
  <c r="I38" s="1"/>
  <c r="I35"/>
  <c r="J30"/>
  <c r="J35" s="1"/>
  <c r="I39" l="1"/>
  <c r="I40"/>
</calcChain>
</file>

<file path=xl/sharedStrings.xml><?xml version="1.0" encoding="utf-8"?>
<sst xmlns="http://schemas.openxmlformats.org/spreadsheetml/2006/main" count="69" uniqueCount="65">
  <si>
    <t>Component</t>
  </si>
  <si>
    <t>Notes</t>
  </si>
  <si>
    <t>b</t>
  </si>
  <si>
    <t>c</t>
  </si>
  <si>
    <t>d</t>
  </si>
  <si>
    <t>e</t>
  </si>
  <si>
    <t>f</t>
  </si>
  <si>
    <t>g</t>
  </si>
  <si>
    <t>h</t>
  </si>
  <si>
    <t>Gross Assets</t>
  </si>
  <si>
    <t>Accum. Depreciation</t>
  </si>
  <si>
    <t>Net Rate Base</t>
  </si>
  <si>
    <t>Weighted Average Depreciation Rate</t>
  </si>
  <si>
    <t>Costs Associated with Operations</t>
  </si>
  <si>
    <t>GRC</t>
  </si>
  <si>
    <t>OM&amp;A</t>
  </si>
  <si>
    <t>Total Ops Costs</t>
  </si>
  <si>
    <t>Five years 2017-2021</t>
  </si>
  <si>
    <t>Costs Associated with Capital</t>
  </si>
  <si>
    <t>Depreciation/Amortization</t>
  </si>
  <si>
    <t>Cost of Debt</t>
  </si>
  <si>
    <t>ROE</t>
  </si>
  <si>
    <t>PILs</t>
  </si>
  <si>
    <t>Total Capital Related Costs</t>
  </si>
  <si>
    <t>Total Costs</t>
  </si>
  <si>
    <t>Less Other Revenues</t>
  </si>
  <si>
    <t>Net Revenue Requirement</t>
  </si>
  <si>
    <t>Payment Amount</t>
  </si>
  <si>
    <t>Production (TWh)</t>
  </si>
  <si>
    <t>Revenues</t>
  </si>
  <si>
    <t>Cost-Based Payment Amount</t>
  </si>
  <si>
    <t>Difference</t>
  </si>
  <si>
    <t>Percent</t>
  </si>
  <si>
    <t>a</t>
  </si>
  <si>
    <t>N/A</t>
  </si>
  <si>
    <t>OM&amp;A Escalation Index</t>
  </si>
  <si>
    <t>2017-2021 Totals</t>
  </si>
  <si>
    <t xml:space="preserve">I </t>
  </si>
  <si>
    <t>Applies SEC approach to revised rate base</t>
  </si>
  <si>
    <t>SEC uses price cap index and stretch.  OPG uses OM&amp;A index and stretch</t>
  </si>
  <si>
    <t>Based on OEB published index values for labour and non-labour OM&amp;A and OPG input factor weightings</t>
  </si>
  <si>
    <t>Higher Net Costs Than projected by SEC</t>
  </si>
  <si>
    <t>Working Capital &amp; Cash Working Capital</t>
  </si>
  <si>
    <t>3a</t>
  </si>
  <si>
    <t>Net Fixed Assets</t>
  </si>
  <si>
    <t>3b</t>
  </si>
  <si>
    <t>3c</t>
  </si>
  <si>
    <t>I factor</t>
  </si>
  <si>
    <t>X-Factor</t>
  </si>
  <si>
    <t>EB-2016-0152 Ex I1-2-1, Table 1, line 1</t>
  </si>
  <si>
    <t>EB-2016-0152 Ex I1-2-1, Table 1, line 5</t>
  </si>
  <si>
    <t>EB-2016-0152 Ex I1-2-1, Table 1, line 8</t>
  </si>
  <si>
    <t>Insufficient/Excess Revenues</t>
  </si>
  <si>
    <t>Applied SEC approach to revised rate base</t>
  </si>
  <si>
    <t xml:space="preserve">OPG finances Working Capital, which impacts ROE and interest expense </t>
  </si>
  <si>
    <t>Higher Revenue than projected by SEC</t>
  </si>
  <si>
    <t>Comparison with SEC Scenario</t>
  </si>
  <si>
    <t>2017-2021 in-service additions as shown in Ex. L.11.1-1 SEC-095. 2016 in service reflects average 2014 ($77.5M) and 2015 ($136.4M) per EB-2013-0321 page 21, escalated by Compound Annual Growth Rate of 20%.</t>
  </si>
  <si>
    <t xml:space="preserve">Applies SEC formula to revised ROE - includes property tax and annual impact of $21.7M tax loss </t>
  </si>
  <si>
    <t>2014-2015 OEB Approved</t>
  </si>
  <si>
    <t>EB 2013-0321 Payment Amount Order, Appendix A, Line 1, Col (b) and (e)</t>
  </si>
  <si>
    <r>
      <rPr>
        <sz val="11"/>
        <color theme="1"/>
        <rFont val="Calibri"/>
        <family val="2"/>
      </rPr>
      <t>Expected</t>
    </r>
    <r>
      <rPr>
        <sz val="11"/>
        <color theme="1"/>
        <rFont val="Calibri"/>
        <family val="2"/>
        <scheme val="minor"/>
      </rPr>
      <t xml:space="preserve"> Capital Additions</t>
    </r>
  </si>
  <si>
    <t>Varies based on production  (SEC used incorrect 2014-2015 production)</t>
  </si>
  <si>
    <t>Adjusted for 2015 HIM shortfall.  HIM shortfall will continue 2017-2021</t>
  </si>
  <si>
    <t>Attachment 1 - OPG Hydroelectric Cost Model</t>
  </si>
</sst>
</file>

<file path=xl/styles.xml><?xml version="1.0" encoding="utf-8"?>
<styleSheet xmlns="http://schemas.openxmlformats.org/spreadsheetml/2006/main">
  <numFmts count="12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&quot;$&quot;#,##0.00"/>
    <numFmt numFmtId="167" formatCode="0.0"/>
    <numFmt numFmtId="168" formatCode="mmmm\-yy"/>
    <numFmt numFmtId="169" formatCode="_-* #,##0.00_-;\-* #,##0.00_-;_-* &quot;-&quot;??_-;_-@_-"/>
    <numFmt numFmtId="170" formatCode="0.000%"/>
    <numFmt numFmtId="171" formatCode="_-* #,##0_-;\-* #,##0_-;_-* &quot;-&quot;??_-;_-@_-"/>
    <numFmt numFmtId="172" formatCode="&quot;$&quot;#,##0"/>
    <numFmt numFmtId="173" formatCode="#,##0.0_);\(#,##0.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FF"/>
      <name val="Calibri"/>
      <family val="2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Palatino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sz val="11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604">
    <xf numFmtId="0" fontId="0" fillId="0" borderId="0"/>
    <xf numFmtId="43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6" fillId="2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7" fillId="3" borderId="9" applyNumberFormat="0" applyProtection="0">
      <alignment vertical="center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4" fontId="16" fillId="3" borderId="9" applyNumberFormat="0" applyProtection="0">
      <alignment horizontal="left" vertical="center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0" fontId="16" fillId="3" borderId="9" applyNumberFormat="0" applyProtection="0">
      <alignment horizontal="left" vertical="top" indent="1"/>
    </xf>
    <xf numFmtId="4" fontId="16" fillId="4" borderId="0" applyNumberFormat="0" applyProtection="0">
      <alignment horizontal="left" vertical="center" indent="1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5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6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7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8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9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0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1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2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8" fillId="13" borderId="9" applyNumberFormat="0" applyProtection="0">
      <alignment horizontal="right" vertical="center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6" fillId="14" borderId="10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7" borderId="9" applyNumberFormat="0" applyProtection="0">
      <alignment horizontal="right" vertical="center"/>
    </xf>
    <xf numFmtId="4" fontId="18" fillId="15" borderId="0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center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16" borderId="9" applyNumberFormat="0" applyProtection="0">
      <alignment horizontal="left" vertical="top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4" borderId="9" applyNumberFormat="0" applyProtection="0">
      <alignment horizontal="left" vertical="top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center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8" borderId="9" applyNumberFormat="0" applyProtection="0">
      <alignment horizontal="left" vertical="top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0" fontId="14" fillId="19" borderId="9" applyNumberFormat="0" applyProtection="0">
      <alignment horizontal="left" vertical="top" indent="1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18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4" fontId="18" fillId="20" borderId="9" applyNumberFormat="0" applyProtection="0">
      <alignment horizontal="left" vertical="center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0" fontId="18" fillId="20" borderId="9" applyNumberFormat="0" applyProtection="0">
      <alignment horizontal="left" vertical="top" indent="1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18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0" fillId="15" borderId="9" applyNumberFormat="0" applyProtection="0">
      <alignment horizontal="right" vertical="center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4" fontId="21" fillId="21" borderId="11" applyNumberFormat="0" applyProtection="0">
      <alignment horizontal="center" vertical="center" wrapTex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0" fontId="18" fillId="4" borderId="9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0" fontId="24" fillId="0" borderId="0" applyFill="0">
      <alignment horizontal="center"/>
    </xf>
    <xf numFmtId="0" fontId="25" fillId="0" borderId="0" applyNumberFormat="0" applyFill="0" applyBorder="0" applyAlignment="0"/>
  </cellStyleXfs>
  <cellXfs count="73">
    <xf numFmtId="0" fontId="0" fillId="0" borderId="0" xfId="0"/>
    <xf numFmtId="0" fontId="3" fillId="0" borderId="0" xfId="0" applyFont="1"/>
    <xf numFmtId="164" fontId="4" fillId="0" borderId="0" xfId="1" applyNumberFormat="1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0" fillId="0" borderId="0" xfId="0" applyFill="1"/>
    <xf numFmtId="165" fontId="8" fillId="0" borderId="3" xfId="0" applyNumberFormat="1" applyFont="1" applyFill="1" applyBorder="1"/>
    <xf numFmtId="165" fontId="8" fillId="0" borderId="4" xfId="0" applyNumberFormat="1" applyFont="1" applyFill="1" applyBorder="1"/>
    <xf numFmtId="0" fontId="10" fillId="0" borderId="0" xfId="0" applyFont="1"/>
    <xf numFmtId="0" fontId="11" fillId="0" borderId="0" xfId="0" applyFont="1"/>
    <xf numFmtId="165" fontId="8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167" fontId="8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/>
    <xf numFmtId="165" fontId="8" fillId="0" borderId="7" xfId="0" applyNumberFormat="1" applyFont="1" applyFill="1" applyBorder="1"/>
    <xf numFmtId="165" fontId="8" fillId="0" borderId="6" xfId="0" applyNumberFormat="1" applyFont="1" applyFill="1" applyBorder="1"/>
    <xf numFmtId="165" fontId="8" fillId="0" borderId="8" xfId="0" applyNumberFormat="1" applyFont="1" applyFill="1" applyBorder="1"/>
    <xf numFmtId="164" fontId="4" fillId="0" borderId="0" xfId="1" applyNumberFormat="1" applyFont="1" applyFill="1"/>
    <xf numFmtId="0" fontId="2" fillId="0" borderId="0" xfId="0" applyFont="1" applyFill="1"/>
    <xf numFmtId="165" fontId="8" fillId="0" borderId="2" xfId="0" applyNumberFormat="1" applyFont="1" applyFill="1" applyBorder="1"/>
    <xf numFmtId="0" fontId="8" fillId="0" borderId="0" xfId="0" applyFont="1" applyFill="1"/>
    <xf numFmtId="10" fontId="8" fillId="0" borderId="0" xfId="0" applyNumberFormat="1" applyFont="1" applyFill="1"/>
    <xf numFmtId="165" fontId="8" fillId="0" borderId="0" xfId="0" applyNumberFormat="1" applyFont="1" applyFill="1"/>
    <xf numFmtId="165" fontId="8" fillId="0" borderId="0" xfId="0" applyNumberFormat="1" applyFont="1" applyFill="1" applyBorder="1"/>
    <xf numFmtId="0" fontId="0" fillId="0" borderId="0" xfId="0" applyFont="1" applyFill="1"/>
    <xf numFmtId="166" fontId="8" fillId="0" borderId="6" xfId="0" applyNumberFormat="1" applyFont="1" applyFill="1" applyBorder="1"/>
    <xf numFmtId="166" fontId="8" fillId="0" borderId="1" xfId="0" applyNumberFormat="1" applyFont="1" applyFill="1" applyBorder="1"/>
    <xf numFmtId="165" fontId="2" fillId="0" borderId="0" xfId="0" applyNumberFormat="1" applyFont="1" applyFill="1" applyBorder="1"/>
    <xf numFmtId="166" fontId="8" fillId="0" borderId="0" xfId="0" applyNumberFormat="1" applyFont="1" applyFill="1"/>
    <xf numFmtId="164" fontId="5" fillId="0" borderId="0" xfId="1" applyNumberFormat="1" applyFont="1" applyAlignment="1">
      <alignment horizontal="center"/>
    </xf>
    <xf numFmtId="0" fontId="0" fillId="0" borderId="0" xfId="0" applyFont="1"/>
    <xf numFmtId="173" fontId="12" fillId="0" borderId="3" xfId="0" applyNumberFormat="1" applyFont="1" applyFill="1" applyBorder="1"/>
    <xf numFmtId="173" fontId="12" fillId="0" borderId="4" xfId="0" applyNumberFormat="1" applyFont="1" applyFill="1" applyBorder="1"/>
    <xf numFmtId="10" fontId="8" fillId="0" borderId="0" xfId="0" applyNumberFormat="1" applyFont="1" applyFill="1" applyAlignment="1">
      <alignment horizontal="center"/>
    </xf>
    <xf numFmtId="164" fontId="0" fillId="0" borderId="0" xfId="1" applyNumberFormat="1" applyFont="1" applyFill="1"/>
    <xf numFmtId="164" fontId="8" fillId="0" borderId="0" xfId="1" applyNumberFormat="1" applyFont="1" applyFill="1"/>
    <xf numFmtId="164" fontId="8" fillId="0" borderId="2" xfId="1" applyNumberFormat="1" applyFont="1" applyFill="1" applyBorder="1"/>
    <xf numFmtId="0" fontId="0" fillId="0" borderId="0" xfId="0" applyFont="1" applyFill="1" applyBorder="1"/>
    <xf numFmtId="164" fontId="8" fillId="0" borderId="4" xfId="1" applyNumberFormat="1" applyFont="1" applyFill="1" applyBorder="1"/>
    <xf numFmtId="165" fontId="0" fillId="0" borderId="0" xfId="0" applyNumberFormat="1" applyFont="1" applyFill="1" applyBorder="1"/>
    <xf numFmtId="164" fontId="8" fillId="0" borderId="5" xfId="1" applyNumberFormat="1" applyFont="1" applyFill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164" fontId="2" fillId="0" borderId="0" xfId="1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Continuous" wrapText="1"/>
    </xf>
    <xf numFmtId="10" fontId="0" fillId="0" borderId="0" xfId="0" applyNumberFormat="1" applyAlignment="1">
      <alignment wrapText="1"/>
    </xf>
    <xf numFmtId="165" fontId="8" fillId="0" borderId="5" xfId="0" applyNumberFormat="1" applyFont="1" applyFill="1" applyBorder="1"/>
    <xf numFmtId="165" fontId="8" fillId="0" borderId="13" xfId="0" applyNumberFormat="1" applyFont="1" applyFill="1" applyBorder="1"/>
    <xf numFmtId="165" fontId="8" fillId="0" borderId="12" xfId="0" applyNumberFormat="1" applyFont="1" applyFill="1" applyBorder="1"/>
    <xf numFmtId="165" fontId="8" fillId="0" borderId="14" xfId="0" applyNumberFormat="1" applyFont="1" applyFill="1" applyBorder="1"/>
    <xf numFmtId="165" fontId="0" fillId="0" borderId="0" xfId="0" applyNumberFormat="1" applyFont="1"/>
    <xf numFmtId="167" fontId="0" fillId="0" borderId="0" xfId="0" applyNumberFormat="1" applyFont="1"/>
    <xf numFmtId="166" fontId="0" fillId="0" borderId="0" xfId="0" applyNumberFormat="1" applyFont="1"/>
    <xf numFmtId="172" fontId="0" fillId="0" borderId="0" xfId="0" applyNumberFormat="1" applyFont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164" fontId="0" fillId="0" borderId="11" xfId="1" applyNumberFormat="1" applyFont="1" applyFill="1" applyBorder="1"/>
    <xf numFmtId="164" fontId="0" fillId="0" borderId="0" xfId="1" applyNumberFormat="1" applyFont="1" applyFill="1" applyBorder="1"/>
  </cellXfs>
  <cellStyles count="604">
    <cellStyle name="Comma" xfId="1" builtinId="3"/>
    <cellStyle name="Comma 10" xfId="2"/>
    <cellStyle name="Comma 11" xfId="3"/>
    <cellStyle name="Comma 12" xfId="4"/>
    <cellStyle name="Comma 13" xfId="5"/>
    <cellStyle name="Comma 14" xfId="6"/>
    <cellStyle name="Comma 14 10" xfId="7"/>
    <cellStyle name="Comma 14 11" xfId="8"/>
    <cellStyle name="Comma 14 2" xfId="9"/>
    <cellStyle name="Comma 14 3" xfId="10"/>
    <cellStyle name="Comma 14 3 2" xfId="11"/>
    <cellStyle name="Comma 14 3 2 2" xfId="12"/>
    <cellStyle name="Comma 14 3 2 2 2" xfId="13"/>
    <cellStyle name="Comma 14 3 2 3" xfId="14"/>
    <cellStyle name="Comma 14 3 2 3 2" xfId="15"/>
    <cellStyle name="Comma 14 3 2 4" xfId="16"/>
    <cellStyle name="Comma 14 3 2 5" xfId="17"/>
    <cellStyle name="Comma 14 3 3" xfId="18"/>
    <cellStyle name="Comma 14 3 3 2" xfId="19"/>
    <cellStyle name="Comma 14 3 3 2 2" xfId="20"/>
    <cellStyle name="Comma 14 3 3 3" xfId="21"/>
    <cellStyle name="Comma 14 3 3 3 2" xfId="22"/>
    <cellStyle name="Comma 14 3 3 4" xfId="23"/>
    <cellStyle name="Comma 14 3 3 5" xfId="24"/>
    <cellStyle name="Comma 14 3 4" xfId="25"/>
    <cellStyle name="Comma 14 3 4 2" xfId="26"/>
    <cellStyle name="Comma 14 3 4 2 2" xfId="27"/>
    <cellStyle name="Comma 14 3 4 3" xfId="28"/>
    <cellStyle name="Comma 14 3 4 3 2" xfId="29"/>
    <cellStyle name="Comma 14 3 4 4" xfId="30"/>
    <cellStyle name="Comma 14 3 4 5" xfId="31"/>
    <cellStyle name="Comma 14 3 5" xfId="32"/>
    <cellStyle name="Comma 14 3 5 2" xfId="33"/>
    <cellStyle name="Comma 14 3 6" xfId="34"/>
    <cellStyle name="Comma 14 3 6 2" xfId="35"/>
    <cellStyle name="Comma 14 3 7" xfId="36"/>
    <cellStyle name="Comma 14 3 8" xfId="37"/>
    <cellStyle name="Comma 14 4" xfId="38"/>
    <cellStyle name="Comma 14 4 2" xfId="39"/>
    <cellStyle name="Comma 14 4 2 2" xfId="40"/>
    <cellStyle name="Comma 14 4 2 2 2" xfId="41"/>
    <cellStyle name="Comma 14 4 2 3" xfId="42"/>
    <cellStyle name="Comma 14 4 2 3 2" xfId="43"/>
    <cellStyle name="Comma 14 4 2 4" xfId="44"/>
    <cellStyle name="Comma 14 4 2 5" xfId="45"/>
    <cellStyle name="Comma 14 4 3" xfId="46"/>
    <cellStyle name="Comma 14 4 3 2" xfId="47"/>
    <cellStyle name="Comma 14 4 3 2 2" xfId="48"/>
    <cellStyle name="Comma 14 4 3 3" xfId="49"/>
    <cellStyle name="Comma 14 4 3 3 2" xfId="50"/>
    <cellStyle name="Comma 14 4 3 4" xfId="51"/>
    <cellStyle name="Comma 14 4 3 5" xfId="52"/>
    <cellStyle name="Comma 14 4 4" xfId="53"/>
    <cellStyle name="Comma 14 4 4 2" xfId="54"/>
    <cellStyle name="Comma 14 4 5" xfId="55"/>
    <cellStyle name="Comma 14 4 5 2" xfId="56"/>
    <cellStyle name="Comma 14 4 6" xfId="57"/>
    <cellStyle name="Comma 14 4 7" xfId="58"/>
    <cellStyle name="Comma 14 5" xfId="59"/>
    <cellStyle name="Comma 14 5 2" xfId="60"/>
    <cellStyle name="Comma 14 5 2 2" xfId="61"/>
    <cellStyle name="Comma 14 5 3" xfId="62"/>
    <cellStyle name="Comma 14 5 3 2" xfId="63"/>
    <cellStyle name="Comma 14 5 4" xfId="64"/>
    <cellStyle name="Comma 14 5 5" xfId="65"/>
    <cellStyle name="Comma 14 6" xfId="66"/>
    <cellStyle name="Comma 14 6 2" xfId="67"/>
    <cellStyle name="Comma 14 6 2 2" xfId="68"/>
    <cellStyle name="Comma 14 6 3" xfId="69"/>
    <cellStyle name="Comma 14 6 3 2" xfId="70"/>
    <cellStyle name="Comma 14 6 4" xfId="71"/>
    <cellStyle name="Comma 14 6 5" xfId="72"/>
    <cellStyle name="Comma 14 7" xfId="73"/>
    <cellStyle name="Comma 14 7 2" xfId="74"/>
    <cellStyle name="Comma 14 7 2 2" xfId="75"/>
    <cellStyle name="Comma 14 7 3" xfId="76"/>
    <cellStyle name="Comma 14 7 3 2" xfId="77"/>
    <cellStyle name="Comma 14 7 4" xfId="78"/>
    <cellStyle name="Comma 14 7 5" xfId="79"/>
    <cellStyle name="Comma 14 8" xfId="80"/>
    <cellStyle name="Comma 14 8 2" xfId="81"/>
    <cellStyle name="Comma 14 9" xfId="82"/>
    <cellStyle name="Comma 14 9 2" xfId="83"/>
    <cellStyle name="Comma 2" xfId="84"/>
    <cellStyle name="Comma 2 2" xfId="85"/>
    <cellStyle name="Comma 2_3. ARO Balance 2010-2014 CGAAP - BP Submission January 15 2010" xfId="86"/>
    <cellStyle name="Comma 3" xfId="87"/>
    <cellStyle name="Comma 4" xfId="88"/>
    <cellStyle name="Comma 5" xfId="89"/>
    <cellStyle name="Comma 6" xfId="90"/>
    <cellStyle name="Comma 7" xfId="91"/>
    <cellStyle name="Comma 8" xfId="92"/>
    <cellStyle name="Comma 9" xfId="93"/>
    <cellStyle name="Normal" xfId="0" builtinId="0"/>
    <cellStyle name="Normal 2" xfId="94"/>
    <cellStyle name="Normal 2 2" xfId="95"/>
    <cellStyle name="Normal 2 3" xfId="96"/>
    <cellStyle name="Normal 3" xfId="97"/>
    <cellStyle name="Normal 3 2" xfId="98"/>
    <cellStyle name="Normal 3 3" xfId="99"/>
    <cellStyle name="Normal 3 4" xfId="100"/>
    <cellStyle name="Normal 4" xfId="101"/>
    <cellStyle name="Normal 5" xfId="102"/>
    <cellStyle name="Normal 6" xfId="103"/>
    <cellStyle name="Normal 7" xfId="104"/>
    <cellStyle name="Normal 7 10" xfId="105"/>
    <cellStyle name="Normal 7 2" xfId="106"/>
    <cellStyle name="Normal 7 2 2" xfId="107"/>
    <cellStyle name="Normal 7 2 2 2" xfId="108"/>
    <cellStyle name="Normal 7 2 2 2 2" xfId="109"/>
    <cellStyle name="Normal 7 2 2 3" xfId="110"/>
    <cellStyle name="Normal 7 2 2 3 2" xfId="111"/>
    <cellStyle name="Normal 7 2 2 4" xfId="112"/>
    <cellStyle name="Normal 7 2 2 5" xfId="113"/>
    <cellStyle name="Normal 7 2 3" xfId="114"/>
    <cellStyle name="Normal 7 2 3 2" xfId="115"/>
    <cellStyle name="Normal 7 2 3 2 2" xfId="116"/>
    <cellStyle name="Normal 7 2 3 3" xfId="117"/>
    <cellStyle name="Normal 7 2 3 3 2" xfId="118"/>
    <cellStyle name="Normal 7 2 3 4" xfId="119"/>
    <cellStyle name="Normal 7 2 3 5" xfId="120"/>
    <cellStyle name="Normal 7 2 4" xfId="121"/>
    <cellStyle name="Normal 7 2 4 2" xfId="122"/>
    <cellStyle name="Normal 7 2 4 2 2" xfId="123"/>
    <cellStyle name="Normal 7 2 4 3" xfId="124"/>
    <cellStyle name="Normal 7 2 4 3 2" xfId="125"/>
    <cellStyle name="Normal 7 2 4 4" xfId="126"/>
    <cellStyle name="Normal 7 2 4 5" xfId="127"/>
    <cellStyle name="Normal 7 2 5" xfId="128"/>
    <cellStyle name="Normal 7 2 5 2" xfId="129"/>
    <cellStyle name="Normal 7 2 6" xfId="130"/>
    <cellStyle name="Normal 7 2 6 2" xfId="131"/>
    <cellStyle name="Normal 7 2 7" xfId="132"/>
    <cellStyle name="Normal 7 2 8" xfId="133"/>
    <cellStyle name="Normal 7 3" xfId="134"/>
    <cellStyle name="Normal 7 3 2" xfId="135"/>
    <cellStyle name="Normal 7 3 2 2" xfId="136"/>
    <cellStyle name="Normal 7 3 2 2 2" xfId="137"/>
    <cellStyle name="Normal 7 3 2 3" xfId="138"/>
    <cellStyle name="Normal 7 3 2 3 2" xfId="139"/>
    <cellStyle name="Normal 7 3 2 4" xfId="140"/>
    <cellStyle name="Normal 7 3 2 5" xfId="141"/>
    <cellStyle name="Normal 7 3 3" xfId="142"/>
    <cellStyle name="Normal 7 3 3 2" xfId="143"/>
    <cellStyle name="Normal 7 3 3 2 2" xfId="144"/>
    <cellStyle name="Normal 7 3 3 3" xfId="145"/>
    <cellStyle name="Normal 7 3 3 3 2" xfId="146"/>
    <cellStyle name="Normal 7 3 3 4" xfId="147"/>
    <cellStyle name="Normal 7 3 3 5" xfId="148"/>
    <cellStyle name="Normal 7 3 4" xfId="149"/>
    <cellStyle name="Normal 7 3 4 2" xfId="150"/>
    <cellStyle name="Normal 7 3 5" xfId="151"/>
    <cellStyle name="Normal 7 3 5 2" xfId="152"/>
    <cellStyle name="Normal 7 3 6" xfId="153"/>
    <cellStyle name="Normal 7 3 7" xfId="154"/>
    <cellStyle name="Normal 7 4" xfId="155"/>
    <cellStyle name="Normal 7 4 2" xfId="156"/>
    <cellStyle name="Normal 7 4 2 2" xfId="157"/>
    <cellStyle name="Normal 7 4 3" xfId="158"/>
    <cellStyle name="Normal 7 4 3 2" xfId="159"/>
    <cellStyle name="Normal 7 4 4" xfId="160"/>
    <cellStyle name="Normal 7 4 5" xfId="161"/>
    <cellStyle name="Normal 7 5" xfId="162"/>
    <cellStyle name="Normal 7 5 2" xfId="163"/>
    <cellStyle name="Normal 7 5 2 2" xfId="164"/>
    <cellStyle name="Normal 7 5 3" xfId="165"/>
    <cellStyle name="Normal 7 5 3 2" xfId="166"/>
    <cellStyle name="Normal 7 5 4" xfId="167"/>
    <cellStyle name="Normal 7 5 5" xfId="168"/>
    <cellStyle name="Normal 7 6" xfId="169"/>
    <cellStyle name="Normal 7 6 2" xfId="170"/>
    <cellStyle name="Normal 7 6 2 2" xfId="171"/>
    <cellStyle name="Normal 7 6 3" xfId="172"/>
    <cellStyle name="Normal 7 6 3 2" xfId="173"/>
    <cellStyle name="Normal 7 6 4" xfId="174"/>
    <cellStyle name="Normal 7 6 5" xfId="175"/>
    <cellStyle name="Normal 7 7" xfId="176"/>
    <cellStyle name="Normal 7 7 2" xfId="177"/>
    <cellStyle name="Normal 7 8" xfId="178"/>
    <cellStyle name="Normal 7 8 2" xfId="179"/>
    <cellStyle name="Normal 7 9" xfId="180"/>
    <cellStyle name="Normal 8" xfId="181"/>
    <cellStyle name="Normal 8 10" xfId="182"/>
    <cellStyle name="Normal 8 2" xfId="183"/>
    <cellStyle name="Normal 8 2 2" xfId="184"/>
    <cellStyle name="Normal 8 2 2 2" xfId="185"/>
    <cellStyle name="Normal 8 2 2 2 2" xfId="186"/>
    <cellStyle name="Normal 8 2 2 3" xfId="187"/>
    <cellStyle name="Normal 8 2 2 3 2" xfId="188"/>
    <cellStyle name="Normal 8 2 2 4" xfId="189"/>
    <cellStyle name="Normal 8 2 2 5" xfId="190"/>
    <cellStyle name="Normal 8 2 3" xfId="191"/>
    <cellStyle name="Normal 8 2 3 2" xfId="192"/>
    <cellStyle name="Normal 8 2 3 2 2" xfId="193"/>
    <cellStyle name="Normal 8 2 3 3" xfId="194"/>
    <cellStyle name="Normal 8 2 3 3 2" xfId="195"/>
    <cellStyle name="Normal 8 2 3 4" xfId="196"/>
    <cellStyle name="Normal 8 2 3 5" xfId="197"/>
    <cellStyle name="Normal 8 2 4" xfId="198"/>
    <cellStyle name="Normal 8 2 4 2" xfId="199"/>
    <cellStyle name="Normal 8 2 4 2 2" xfId="200"/>
    <cellStyle name="Normal 8 2 4 3" xfId="201"/>
    <cellStyle name="Normal 8 2 4 3 2" xfId="202"/>
    <cellStyle name="Normal 8 2 4 4" xfId="203"/>
    <cellStyle name="Normal 8 2 4 5" xfId="204"/>
    <cellStyle name="Normal 8 2 5" xfId="205"/>
    <cellStyle name="Normal 8 2 5 2" xfId="206"/>
    <cellStyle name="Normal 8 2 6" xfId="207"/>
    <cellStyle name="Normal 8 2 6 2" xfId="208"/>
    <cellStyle name="Normal 8 2 7" xfId="209"/>
    <cellStyle name="Normal 8 2 8" xfId="210"/>
    <cellStyle name="Normal 8 3" xfId="211"/>
    <cellStyle name="Normal 8 3 2" xfId="212"/>
    <cellStyle name="Normal 8 3 2 2" xfId="213"/>
    <cellStyle name="Normal 8 3 2 2 2" xfId="214"/>
    <cellStyle name="Normal 8 3 2 3" xfId="215"/>
    <cellStyle name="Normal 8 3 2 3 2" xfId="216"/>
    <cellStyle name="Normal 8 3 2 4" xfId="217"/>
    <cellStyle name="Normal 8 3 2 5" xfId="218"/>
    <cellStyle name="Normal 8 3 3" xfId="219"/>
    <cellStyle name="Normal 8 3 3 2" xfId="220"/>
    <cellStyle name="Normal 8 3 3 2 2" xfId="221"/>
    <cellStyle name="Normal 8 3 3 3" xfId="222"/>
    <cellStyle name="Normal 8 3 3 3 2" xfId="223"/>
    <cellStyle name="Normal 8 3 3 4" xfId="224"/>
    <cellStyle name="Normal 8 3 3 5" xfId="225"/>
    <cellStyle name="Normal 8 3 4" xfId="226"/>
    <cellStyle name="Normal 8 3 4 2" xfId="227"/>
    <cellStyle name="Normal 8 3 5" xfId="228"/>
    <cellStyle name="Normal 8 3 5 2" xfId="229"/>
    <cellStyle name="Normal 8 3 6" xfId="230"/>
    <cellStyle name="Normal 8 3 7" xfId="231"/>
    <cellStyle name="Normal 8 4" xfId="232"/>
    <cellStyle name="Normal 8 4 2" xfId="233"/>
    <cellStyle name="Normal 8 4 2 2" xfId="234"/>
    <cellStyle name="Normal 8 4 3" xfId="235"/>
    <cellStyle name="Normal 8 4 3 2" xfId="236"/>
    <cellStyle name="Normal 8 4 4" xfId="237"/>
    <cellStyle name="Normal 8 4 5" xfId="238"/>
    <cellStyle name="Normal 8 5" xfId="239"/>
    <cellStyle name="Normal 8 5 2" xfId="240"/>
    <cellStyle name="Normal 8 5 2 2" xfId="241"/>
    <cellStyle name="Normal 8 5 3" xfId="242"/>
    <cellStyle name="Normal 8 5 3 2" xfId="243"/>
    <cellStyle name="Normal 8 5 4" xfId="244"/>
    <cellStyle name="Normal 8 5 5" xfId="245"/>
    <cellStyle name="Normal 8 6" xfId="246"/>
    <cellStyle name="Normal 8 6 2" xfId="247"/>
    <cellStyle name="Normal 8 6 2 2" xfId="248"/>
    <cellStyle name="Normal 8 6 3" xfId="249"/>
    <cellStyle name="Normal 8 6 3 2" xfId="250"/>
    <cellStyle name="Normal 8 6 4" xfId="251"/>
    <cellStyle name="Normal 8 6 5" xfId="252"/>
    <cellStyle name="Normal 8 7" xfId="253"/>
    <cellStyle name="Normal 8 7 2" xfId="254"/>
    <cellStyle name="Normal 8 8" xfId="255"/>
    <cellStyle name="Normal 8 8 2" xfId="256"/>
    <cellStyle name="Normal 8 9" xfId="257"/>
    <cellStyle name="Percent 2" xfId="258"/>
    <cellStyle name="Percent 2 2" xfId="259"/>
    <cellStyle name="Percent 3" xfId="260"/>
    <cellStyle name="SAPBEXaggData" xfId="261"/>
    <cellStyle name="SAPBEXaggData 10" xfId="262"/>
    <cellStyle name="SAPBEXaggData 2" xfId="263"/>
    <cellStyle name="SAPBEXaggData 3" xfId="264"/>
    <cellStyle name="SAPBEXaggData 4" xfId="265"/>
    <cellStyle name="SAPBEXaggData 5" xfId="266"/>
    <cellStyle name="SAPBEXaggData 6" xfId="267"/>
    <cellStyle name="SAPBEXaggData 7" xfId="268"/>
    <cellStyle name="SAPBEXaggData 8" xfId="269"/>
    <cellStyle name="SAPBEXaggData 9" xfId="270"/>
    <cellStyle name="SAPBEXaggDataEmph" xfId="271"/>
    <cellStyle name="SAPBEXaggDataEmph 10" xfId="272"/>
    <cellStyle name="SAPBEXaggDataEmph 2" xfId="273"/>
    <cellStyle name="SAPBEXaggDataEmph 3" xfId="274"/>
    <cellStyle name="SAPBEXaggDataEmph 4" xfId="275"/>
    <cellStyle name="SAPBEXaggDataEmph 5" xfId="276"/>
    <cellStyle name="SAPBEXaggDataEmph 6" xfId="277"/>
    <cellStyle name="SAPBEXaggDataEmph 7" xfId="278"/>
    <cellStyle name="SAPBEXaggDataEmph 8" xfId="279"/>
    <cellStyle name="SAPBEXaggDataEmph 9" xfId="280"/>
    <cellStyle name="SAPBEXaggItem" xfId="281"/>
    <cellStyle name="SAPBEXaggItem 10" xfId="282"/>
    <cellStyle name="SAPBEXaggItem 2" xfId="283"/>
    <cellStyle name="SAPBEXaggItem 3" xfId="284"/>
    <cellStyle name="SAPBEXaggItem 4" xfId="285"/>
    <cellStyle name="SAPBEXaggItem 5" xfId="286"/>
    <cellStyle name="SAPBEXaggItem 6" xfId="287"/>
    <cellStyle name="SAPBEXaggItem 7" xfId="288"/>
    <cellStyle name="SAPBEXaggItem 8" xfId="289"/>
    <cellStyle name="SAPBEXaggItem 9" xfId="290"/>
    <cellStyle name="SAPBEXaggItemX" xfId="291"/>
    <cellStyle name="SAPBEXaggItemX 10" xfId="292"/>
    <cellStyle name="SAPBEXaggItemX 2" xfId="293"/>
    <cellStyle name="SAPBEXaggItemX 3" xfId="294"/>
    <cellStyle name="SAPBEXaggItemX 4" xfId="295"/>
    <cellStyle name="SAPBEXaggItemX 5" xfId="296"/>
    <cellStyle name="SAPBEXaggItemX 6" xfId="297"/>
    <cellStyle name="SAPBEXaggItemX 7" xfId="298"/>
    <cellStyle name="SAPBEXaggItemX 8" xfId="299"/>
    <cellStyle name="SAPBEXaggItemX 9" xfId="300"/>
    <cellStyle name="SAPBEXchaText" xfId="301"/>
    <cellStyle name="SAPBEXexcBad7" xfId="302"/>
    <cellStyle name="SAPBEXexcBad7 10" xfId="303"/>
    <cellStyle name="SAPBEXexcBad7 2" xfId="304"/>
    <cellStyle name="SAPBEXexcBad7 3" xfId="305"/>
    <cellStyle name="SAPBEXexcBad7 4" xfId="306"/>
    <cellStyle name="SAPBEXexcBad7 5" xfId="307"/>
    <cellStyle name="SAPBEXexcBad7 6" xfId="308"/>
    <cellStyle name="SAPBEXexcBad7 7" xfId="309"/>
    <cellStyle name="SAPBEXexcBad7 8" xfId="310"/>
    <cellStyle name="SAPBEXexcBad7 9" xfId="311"/>
    <cellStyle name="SAPBEXexcBad8" xfId="312"/>
    <cellStyle name="SAPBEXexcBad8 10" xfId="313"/>
    <cellStyle name="SAPBEXexcBad8 2" xfId="314"/>
    <cellStyle name="SAPBEXexcBad8 3" xfId="315"/>
    <cellStyle name="SAPBEXexcBad8 4" xfId="316"/>
    <cellStyle name="SAPBEXexcBad8 5" xfId="317"/>
    <cellStyle name="SAPBEXexcBad8 6" xfId="318"/>
    <cellStyle name="SAPBEXexcBad8 7" xfId="319"/>
    <cellStyle name="SAPBEXexcBad8 8" xfId="320"/>
    <cellStyle name="SAPBEXexcBad8 9" xfId="321"/>
    <cellStyle name="SAPBEXexcBad9" xfId="322"/>
    <cellStyle name="SAPBEXexcBad9 10" xfId="323"/>
    <cellStyle name="SAPBEXexcBad9 2" xfId="324"/>
    <cellStyle name="SAPBEXexcBad9 3" xfId="325"/>
    <cellStyle name="SAPBEXexcBad9 4" xfId="326"/>
    <cellStyle name="SAPBEXexcBad9 5" xfId="327"/>
    <cellStyle name="SAPBEXexcBad9 6" xfId="328"/>
    <cellStyle name="SAPBEXexcBad9 7" xfId="329"/>
    <cellStyle name="SAPBEXexcBad9 8" xfId="330"/>
    <cellStyle name="SAPBEXexcBad9 9" xfId="331"/>
    <cellStyle name="SAPBEXexcCritical4" xfId="332"/>
    <cellStyle name="SAPBEXexcCritical4 10" xfId="333"/>
    <cellStyle name="SAPBEXexcCritical4 2" xfId="334"/>
    <cellStyle name="SAPBEXexcCritical4 3" xfId="335"/>
    <cellStyle name="SAPBEXexcCritical4 4" xfId="336"/>
    <cellStyle name="SAPBEXexcCritical4 5" xfId="337"/>
    <cellStyle name="SAPBEXexcCritical4 6" xfId="338"/>
    <cellStyle name="SAPBEXexcCritical4 7" xfId="339"/>
    <cellStyle name="SAPBEXexcCritical4 8" xfId="340"/>
    <cellStyle name="SAPBEXexcCritical4 9" xfId="341"/>
    <cellStyle name="SAPBEXexcCritical5" xfId="342"/>
    <cellStyle name="SAPBEXexcCritical5 10" xfId="343"/>
    <cellStyle name="SAPBEXexcCritical5 2" xfId="344"/>
    <cellStyle name="SAPBEXexcCritical5 3" xfId="345"/>
    <cellStyle name="SAPBEXexcCritical5 4" xfId="346"/>
    <cellStyle name="SAPBEXexcCritical5 5" xfId="347"/>
    <cellStyle name="SAPBEXexcCritical5 6" xfId="348"/>
    <cellStyle name="SAPBEXexcCritical5 7" xfId="349"/>
    <cellStyle name="SAPBEXexcCritical5 8" xfId="350"/>
    <cellStyle name="SAPBEXexcCritical5 9" xfId="351"/>
    <cellStyle name="SAPBEXexcCritical6" xfId="352"/>
    <cellStyle name="SAPBEXexcCritical6 10" xfId="353"/>
    <cellStyle name="SAPBEXexcCritical6 2" xfId="354"/>
    <cellStyle name="SAPBEXexcCritical6 3" xfId="355"/>
    <cellStyle name="SAPBEXexcCritical6 4" xfId="356"/>
    <cellStyle name="SAPBEXexcCritical6 5" xfId="357"/>
    <cellStyle name="SAPBEXexcCritical6 6" xfId="358"/>
    <cellStyle name="SAPBEXexcCritical6 7" xfId="359"/>
    <cellStyle name="SAPBEXexcCritical6 8" xfId="360"/>
    <cellStyle name="SAPBEXexcCritical6 9" xfId="361"/>
    <cellStyle name="SAPBEXexcGood1" xfId="362"/>
    <cellStyle name="SAPBEXexcGood1 10" xfId="363"/>
    <cellStyle name="SAPBEXexcGood1 2" xfId="364"/>
    <cellStyle name="SAPBEXexcGood1 3" xfId="365"/>
    <cellStyle name="SAPBEXexcGood1 4" xfId="366"/>
    <cellStyle name="SAPBEXexcGood1 5" xfId="367"/>
    <cellStyle name="SAPBEXexcGood1 6" xfId="368"/>
    <cellStyle name="SAPBEXexcGood1 7" xfId="369"/>
    <cellStyle name="SAPBEXexcGood1 8" xfId="370"/>
    <cellStyle name="SAPBEXexcGood1 9" xfId="371"/>
    <cellStyle name="SAPBEXexcGood2" xfId="372"/>
    <cellStyle name="SAPBEXexcGood2 10" xfId="373"/>
    <cellStyle name="SAPBEXexcGood2 2" xfId="374"/>
    <cellStyle name="SAPBEXexcGood2 3" xfId="375"/>
    <cellStyle name="SAPBEXexcGood2 4" xfId="376"/>
    <cellStyle name="SAPBEXexcGood2 5" xfId="377"/>
    <cellStyle name="SAPBEXexcGood2 6" xfId="378"/>
    <cellStyle name="SAPBEXexcGood2 7" xfId="379"/>
    <cellStyle name="SAPBEXexcGood2 8" xfId="380"/>
    <cellStyle name="SAPBEXexcGood2 9" xfId="381"/>
    <cellStyle name="SAPBEXexcGood3" xfId="382"/>
    <cellStyle name="SAPBEXexcGood3 10" xfId="383"/>
    <cellStyle name="SAPBEXexcGood3 2" xfId="384"/>
    <cellStyle name="SAPBEXexcGood3 3" xfId="385"/>
    <cellStyle name="SAPBEXexcGood3 4" xfId="386"/>
    <cellStyle name="SAPBEXexcGood3 5" xfId="387"/>
    <cellStyle name="SAPBEXexcGood3 6" xfId="388"/>
    <cellStyle name="SAPBEXexcGood3 7" xfId="389"/>
    <cellStyle name="SAPBEXexcGood3 8" xfId="390"/>
    <cellStyle name="SAPBEXexcGood3 9" xfId="391"/>
    <cellStyle name="SAPBEXfilterDrill" xfId="392"/>
    <cellStyle name="SAPBEXfilterDrill 10" xfId="393"/>
    <cellStyle name="SAPBEXfilterDrill 11" xfId="394"/>
    <cellStyle name="SAPBEXfilterDrill 12" xfId="395"/>
    <cellStyle name="SAPBEXfilterDrill 13" xfId="396"/>
    <cellStyle name="SAPBEXfilterDrill 14" xfId="397"/>
    <cellStyle name="SAPBEXfilterDrill 15" xfId="398"/>
    <cellStyle name="SAPBEXfilterDrill 16" xfId="399"/>
    <cellStyle name="SAPBEXfilterDrill 17" xfId="400"/>
    <cellStyle name="SAPBEXfilterDrill 18" xfId="401"/>
    <cellStyle name="SAPBEXfilterDrill 19" xfId="402"/>
    <cellStyle name="SAPBEXfilterDrill 2" xfId="403"/>
    <cellStyle name="SAPBEXfilterDrill 20" xfId="404"/>
    <cellStyle name="SAPBEXfilterDrill 21" xfId="405"/>
    <cellStyle name="SAPBEXfilterDrill 22" xfId="406"/>
    <cellStyle name="SAPBEXfilterDrill 23" xfId="407"/>
    <cellStyle name="SAPBEXfilterDrill 3" xfId="408"/>
    <cellStyle name="SAPBEXfilterDrill 4" xfId="409"/>
    <cellStyle name="SAPBEXfilterDrill 5" xfId="410"/>
    <cellStyle name="SAPBEXfilterDrill 6" xfId="411"/>
    <cellStyle name="SAPBEXfilterDrill 7" xfId="412"/>
    <cellStyle name="SAPBEXfilterDrill 8" xfId="413"/>
    <cellStyle name="SAPBEXfilterDrill 9" xfId="414"/>
    <cellStyle name="SAPBEXfilterItem" xfId="415"/>
    <cellStyle name="SAPBEXfilterText" xfId="416"/>
    <cellStyle name="SAPBEXformats" xfId="417"/>
    <cellStyle name="SAPBEXformats 10" xfId="418"/>
    <cellStyle name="SAPBEXformats 2" xfId="419"/>
    <cellStyle name="SAPBEXformats 3" xfId="420"/>
    <cellStyle name="SAPBEXformats 4" xfId="421"/>
    <cellStyle name="SAPBEXformats 5" xfId="422"/>
    <cellStyle name="SAPBEXformats 6" xfId="423"/>
    <cellStyle name="SAPBEXformats 7" xfId="424"/>
    <cellStyle name="SAPBEXformats 8" xfId="425"/>
    <cellStyle name="SAPBEXformats 9" xfId="426"/>
    <cellStyle name="SAPBEXheaderItem" xfId="427"/>
    <cellStyle name="SAPBEXheaderItem 2" xfId="428"/>
    <cellStyle name="SAPBEXheaderText" xfId="429"/>
    <cellStyle name="SAPBEXheaderText 2" xfId="430"/>
    <cellStyle name="SAPBEXHLevel0" xfId="431"/>
    <cellStyle name="SAPBEXHLevel0 10" xfId="432"/>
    <cellStyle name="SAPBEXHLevel0 2" xfId="433"/>
    <cellStyle name="SAPBEXHLevel0 3" xfId="434"/>
    <cellStyle name="SAPBEXHLevel0 4" xfId="435"/>
    <cellStyle name="SAPBEXHLevel0 5" xfId="436"/>
    <cellStyle name="SAPBEXHLevel0 6" xfId="437"/>
    <cellStyle name="SAPBEXHLevel0 7" xfId="438"/>
    <cellStyle name="SAPBEXHLevel0 8" xfId="439"/>
    <cellStyle name="SAPBEXHLevel0 9" xfId="440"/>
    <cellStyle name="SAPBEXHLevel0X" xfId="441"/>
    <cellStyle name="SAPBEXHLevel0X 10" xfId="442"/>
    <cellStyle name="SAPBEXHLevel0X 2" xfId="443"/>
    <cellStyle name="SAPBEXHLevel0X 3" xfId="444"/>
    <cellStyle name="SAPBEXHLevel0X 4" xfId="445"/>
    <cellStyle name="SAPBEXHLevel0X 5" xfId="446"/>
    <cellStyle name="SAPBEXHLevel0X 6" xfId="447"/>
    <cellStyle name="SAPBEXHLevel0X 7" xfId="448"/>
    <cellStyle name="SAPBEXHLevel0X 8" xfId="449"/>
    <cellStyle name="SAPBEXHLevel0X 9" xfId="450"/>
    <cellStyle name="SAPBEXHLevel1" xfId="451"/>
    <cellStyle name="SAPBEXHLevel1 10" xfId="452"/>
    <cellStyle name="SAPBEXHLevel1 2" xfId="453"/>
    <cellStyle name="SAPBEXHLevel1 3" xfId="454"/>
    <cellStyle name="SAPBEXHLevel1 4" xfId="455"/>
    <cellStyle name="SAPBEXHLevel1 5" xfId="456"/>
    <cellStyle name="SAPBEXHLevel1 6" xfId="457"/>
    <cellStyle name="SAPBEXHLevel1 7" xfId="458"/>
    <cellStyle name="SAPBEXHLevel1 8" xfId="459"/>
    <cellStyle name="SAPBEXHLevel1 9" xfId="460"/>
    <cellStyle name="SAPBEXHLevel1X" xfId="461"/>
    <cellStyle name="SAPBEXHLevel1X 10" xfId="462"/>
    <cellStyle name="SAPBEXHLevel1X 2" xfId="463"/>
    <cellStyle name="SAPBEXHLevel1X 3" xfId="464"/>
    <cellStyle name="SAPBEXHLevel1X 4" xfId="465"/>
    <cellStyle name="SAPBEXHLevel1X 5" xfId="466"/>
    <cellStyle name="SAPBEXHLevel1X 6" xfId="467"/>
    <cellStyle name="SAPBEXHLevel1X 7" xfId="468"/>
    <cellStyle name="SAPBEXHLevel1X 8" xfId="469"/>
    <cellStyle name="SAPBEXHLevel1X 9" xfId="470"/>
    <cellStyle name="SAPBEXHLevel2" xfId="471"/>
    <cellStyle name="SAPBEXHLevel2 10" xfId="472"/>
    <cellStyle name="SAPBEXHLevel2 2" xfId="473"/>
    <cellStyle name="SAPBEXHLevel2 3" xfId="474"/>
    <cellStyle name="SAPBEXHLevel2 4" xfId="475"/>
    <cellStyle name="SAPBEXHLevel2 5" xfId="476"/>
    <cellStyle name="SAPBEXHLevel2 6" xfId="477"/>
    <cellStyle name="SAPBEXHLevel2 7" xfId="478"/>
    <cellStyle name="SAPBEXHLevel2 8" xfId="479"/>
    <cellStyle name="SAPBEXHLevel2 9" xfId="480"/>
    <cellStyle name="SAPBEXHLevel2X" xfId="481"/>
    <cellStyle name="SAPBEXHLevel2X 10" xfId="482"/>
    <cellStyle name="SAPBEXHLevel2X 2" xfId="483"/>
    <cellStyle name="SAPBEXHLevel2X 3" xfId="484"/>
    <cellStyle name="SAPBEXHLevel2X 4" xfId="485"/>
    <cellStyle name="SAPBEXHLevel2X 5" xfId="486"/>
    <cellStyle name="SAPBEXHLevel2X 6" xfId="487"/>
    <cellStyle name="SAPBEXHLevel2X 7" xfId="488"/>
    <cellStyle name="SAPBEXHLevel2X 8" xfId="489"/>
    <cellStyle name="SAPBEXHLevel2X 9" xfId="490"/>
    <cellStyle name="SAPBEXHLevel3" xfId="491"/>
    <cellStyle name="SAPBEXHLevel3 10" xfId="492"/>
    <cellStyle name="SAPBEXHLevel3 2" xfId="493"/>
    <cellStyle name="SAPBEXHLevel3 3" xfId="494"/>
    <cellStyle name="SAPBEXHLevel3 4" xfId="495"/>
    <cellStyle name="SAPBEXHLevel3 5" xfId="496"/>
    <cellStyle name="SAPBEXHLevel3 6" xfId="497"/>
    <cellStyle name="SAPBEXHLevel3 7" xfId="498"/>
    <cellStyle name="SAPBEXHLevel3 8" xfId="499"/>
    <cellStyle name="SAPBEXHLevel3 9" xfId="500"/>
    <cellStyle name="SAPBEXHLevel3X" xfId="501"/>
    <cellStyle name="SAPBEXHLevel3X 10" xfId="502"/>
    <cellStyle name="SAPBEXHLevel3X 2" xfId="503"/>
    <cellStyle name="SAPBEXHLevel3X 3" xfId="504"/>
    <cellStyle name="SAPBEXHLevel3X 4" xfId="505"/>
    <cellStyle name="SAPBEXHLevel3X 5" xfId="506"/>
    <cellStyle name="SAPBEXHLevel3X 6" xfId="507"/>
    <cellStyle name="SAPBEXHLevel3X 7" xfId="508"/>
    <cellStyle name="SAPBEXHLevel3X 8" xfId="509"/>
    <cellStyle name="SAPBEXHLevel3X 9" xfId="510"/>
    <cellStyle name="SAPBEXresData" xfId="511"/>
    <cellStyle name="SAPBEXresData 10" xfId="512"/>
    <cellStyle name="SAPBEXresData 2" xfId="513"/>
    <cellStyle name="SAPBEXresData 3" xfId="514"/>
    <cellStyle name="SAPBEXresData 4" xfId="515"/>
    <cellStyle name="SAPBEXresData 5" xfId="516"/>
    <cellStyle name="SAPBEXresData 6" xfId="517"/>
    <cellStyle name="SAPBEXresData 7" xfId="518"/>
    <cellStyle name="SAPBEXresData 8" xfId="519"/>
    <cellStyle name="SAPBEXresData 9" xfId="520"/>
    <cellStyle name="SAPBEXresDataEmph" xfId="521"/>
    <cellStyle name="SAPBEXresDataEmph 10" xfId="522"/>
    <cellStyle name="SAPBEXresDataEmph 2" xfId="523"/>
    <cellStyle name="SAPBEXresDataEmph 3" xfId="524"/>
    <cellStyle name="SAPBEXresDataEmph 4" xfId="525"/>
    <cellStyle name="SAPBEXresDataEmph 5" xfId="526"/>
    <cellStyle name="SAPBEXresDataEmph 6" xfId="527"/>
    <cellStyle name="SAPBEXresDataEmph 7" xfId="528"/>
    <cellStyle name="SAPBEXresDataEmph 8" xfId="529"/>
    <cellStyle name="SAPBEXresDataEmph 9" xfId="530"/>
    <cellStyle name="SAPBEXresItem" xfId="531"/>
    <cellStyle name="SAPBEXresItem 10" xfId="532"/>
    <cellStyle name="SAPBEXresItem 2" xfId="533"/>
    <cellStyle name="SAPBEXresItem 3" xfId="534"/>
    <cellStyle name="SAPBEXresItem 4" xfId="535"/>
    <cellStyle name="SAPBEXresItem 5" xfId="536"/>
    <cellStyle name="SAPBEXresItem 6" xfId="537"/>
    <cellStyle name="SAPBEXresItem 7" xfId="538"/>
    <cellStyle name="SAPBEXresItem 8" xfId="539"/>
    <cellStyle name="SAPBEXresItem 9" xfId="540"/>
    <cellStyle name="SAPBEXresItemX" xfId="541"/>
    <cellStyle name="SAPBEXresItemX 10" xfId="542"/>
    <cellStyle name="SAPBEXresItemX 2" xfId="543"/>
    <cellStyle name="SAPBEXresItemX 3" xfId="544"/>
    <cellStyle name="SAPBEXresItemX 4" xfId="545"/>
    <cellStyle name="SAPBEXresItemX 5" xfId="546"/>
    <cellStyle name="SAPBEXresItemX 6" xfId="547"/>
    <cellStyle name="SAPBEXresItemX 7" xfId="548"/>
    <cellStyle name="SAPBEXresItemX 8" xfId="549"/>
    <cellStyle name="SAPBEXresItemX 9" xfId="550"/>
    <cellStyle name="SAPBEXstdData" xfId="551"/>
    <cellStyle name="SAPBEXstdData 10" xfId="552"/>
    <cellStyle name="SAPBEXstdData 2" xfId="553"/>
    <cellStyle name="SAPBEXstdData 3" xfId="554"/>
    <cellStyle name="SAPBEXstdData 4" xfId="555"/>
    <cellStyle name="SAPBEXstdData 5" xfId="556"/>
    <cellStyle name="SAPBEXstdData 6" xfId="557"/>
    <cellStyle name="SAPBEXstdData 7" xfId="558"/>
    <cellStyle name="SAPBEXstdData 8" xfId="559"/>
    <cellStyle name="SAPBEXstdData 9" xfId="560"/>
    <cellStyle name="SAPBEXstdDataEmph" xfId="561"/>
    <cellStyle name="SAPBEXstdDataEmph 10" xfId="562"/>
    <cellStyle name="SAPBEXstdDataEmph 2" xfId="563"/>
    <cellStyle name="SAPBEXstdDataEmph 3" xfId="564"/>
    <cellStyle name="SAPBEXstdDataEmph 4" xfId="565"/>
    <cellStyle name="SAPBEXstdDataEmph 5" xfId="566"/>
    <cellStyle name="SAPBEXstdDataEmph 6" xfId="567"/>
    <cellStyle name="SAPBEXstdDataEmph 7" xfId="568"/>
    <cellStyle name="SAPBEXstdDataEmph 8" xfId="569"/>
    <cellStyle name="SAPBEXstdDataEmph 9" xfId="570"/>
    <cellStyle name="SAPBEXstdItem" xfId="571"/>
    <cellStyle name="SAPBEXstdItem 10" xfId="572"/>
    <cellStyle name="SAPBEXstdItem 2" xfId="573"/>
    <cellStyle name="SAPBEXstdItem 3" xfId="574"/>
    <cellStyle name="SAPBEXstdItem 4" xfId="575"/>
    <cellStyle name="SAPBEXstdItem 5" xfId="576"/>
    <cellStyle name="SAPBEXstdItem 6" xfId="577"/>
    <cellStyle name="SAPBEXstdItem 7" xfId="578"/>
    <cellStyle name="SAPBEXstdItem 8" xfId="579"/>
    <cellStyle name="SAPBEXstdItem 9" xfId="580"/>
    <cellStyle name="SAPBEXstdItemX" xfId="581"/>
    <cellStyle name="SAPBEXstdItemX 10" xfId="582"/>
    <cellStyle name="SAPBEXstdItemX 2" xfId="583"/>
    <cellStyle name="SAPBEXstdItemX 3" xfId="584"/>
    <cellStyle name="SAPBEXstdItemX 4" xfId="585"/>
    <cellStyle name="SAPBEXstdItemX 5" xfId="586"/>
    <cellStyle name="SAPBEXstdItemX 6" xfId="587"/>
    <cellStyle name="SAPBEXstdItemX 7" xfId="588"/>
    <cellStyle name="SAPBEXstdItemX 8" xfId="589"/>
    <cellStyle name="SAPBEXstdItemX 9" xfId="590"/>
    <cellStyle name="SAPBEXtitle" xfId="591"/>
    <cellStyle name="SAPBEXundefined" xfId="592"/>
    <cellStyle name="SAPBEXundefined 10" xfId="593"/>
    <cellStyle name="SAPBEXundefined 2" xfId="594"/>
    <cellStyle name="SAPBEXundefined 3" xfId="595"/>
    <cellStyle name="SAPBEXundefined 4" xfId="596"/>
    <cellStyle name="SAPBEXundefined 5" xfId="597"/>
    <cellStyle name="SAPBEXundefined 6" xfId="598"/>
    <cellStyle name="SAPBEXundefined 7" xfId="599"/>
    <cellStyle name="SAPBEXundefined 8" xfId="600"/>
    <cellStyle name="SAPBEXundefined 9" xfId="601"/>
    <cellStyle name="Style 1" xfId="602"/>
    <cellStyle name="Tahoma" xfId="60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G/Liability%20Management/2010%20NWMD/Reports/NWMD%20Report/Number%20Inputs%20Backup/A2%20npmv1.29_2007_nwmd2010_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NWMD/2005%20Model%20Scenarios/npmv1.27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_7_O%20N%20F%20A/Implementation/Pmt%20Cert/Final/Projected%20Seg%20Fund%20Balance%20Jul%2024%20ONF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&amp;ILW%20Deep%20Repository%20(PMMM%20Study)/Cost%20Estimate/Final%20Est%20Report/L&amp;ILW%20WBS%20Rev%20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F/CB/2002-6%20Business%20Plan/Utensil_2002_VTestJune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PLACE/2007ONFA/2007%20ONFA%20Models/npmv1.29_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85004/Local%20Settings/Temporary%20Internet%20Files/OLK78/D_Capital%20Proj_Tables_Nuclear_August%2028%202007_V5%20DZ-G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  <sheetName val="Sheet2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2">
          <cell r="B2" t="str">
            <v>dcm-07-FRP-final</v>
          </cell>
        </row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>
        <row r="2">
          <cell r="B2" t="str">
            <v>ufs-07-FRP-final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1-2-1 Table 1"/>
      <sheetName val="D1-2-1 Table 2"/>
      <sheetName val="D1-2-1 Table 3a"/>
      <sheetName val="D1-2-1 Table 3b"/>
      <sheetName val="D1-2-1 Table 3c"/>
      <sheetName val="D1-2-2_Table 1a"/>
      <sheetName val="D1-2-2_Table 1b"/>
      <sheetName val="D1-2-2_Table 1c"/>
      <sheetName val="D1-2-2 Table 2"/>
      <sheetName val="D1-2-2_Table 3a"/>
      <sheetName val="D1-2-2_Table 3b"/>
      <sheetName val="D1-2-2_Table 3c"/>
      <sheetName val="D1-2-2_Table 4"/>
      <sheetName val="D1-2-2_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D21" t="str">
            <v>34000</v>
          </cell>
          <cell r="E21" t="str">
            <v>Regulatory</v>
          </cell>
          <cell r="F21">
            <v>38838</v>
          </cell>
          <cell r="G21">
            <v>40148</v>
          </cell>
        </row>
        <row r="22">
          <cell r="D22" t="str">
            <v>38188</v>
          </cell>
          <cell r="E22" t="str">
            <v>Sustaining</v>
          </cell>
          <cell r="F22">
            <v>38322</v>
          </cell>
          <cell r="G22">
            <v>40878</v>
          </cell>
        </row>
        <row r="23">
          <cell r="D23" t="str">
            <v>33631</v>
          </cell>
          <cell r="E23" t="str">
            <v>Regulatory</v>
          </cell>
          <cell r="F23">
            <v>37987</v>
          </cell>
          <cell r="G23">
            <v>40513</v>
          </cell>
        </row>
        <row r="24">
          <cell r="D24" t="str">
            <v>31555</v>
          </cell>
          <cell r="E24" t="str">
            <v>Sustaining</v>
          </cell>
          <cell r="F24">
            <v>39022</v>
          </cell>
          <cell r="G24">
            <v>40603</v>
          </cell>
        </row>
        <row r="25">
          <cell r="D25" t="str">
            <v>33977</v>
          </cell>
          <cell r="E25" t="str">
            <v>Sustaining</v>
          </cell>
          <cell r="F25">
            <v>37865</v>
          </cell>
          <cell r="G25">
            <v>40513</v>
          </cell>
        </row>
        <row r="26">
          <cell r="D26" t="str">
            <v>33973</v>
          </cell>
          <cell r="E26" t="str">
            <v>Sustaining</v>
          </cell>
          <cell r="F26">
            <v>39052</v>
          </cell>
          <cell r="G26">
            <v>40878</v>
          </cell>
        </row>
        <row r="27">
          <cell r="D27" t="str">
            <v>33815</v>
          </cell>
          <cell r="E27" t="str">
            <v>Sustaining</v>
          </cell>
          <cell r="F27">
            <v>38565</v>
          </cell>
          <cell r="G27">
            <v>39873</v>
          </cell>
        </row>
        <row r="28">
          <cell r="D28" t="str">
            <v>31717</v>
          </cell>
          <cell r="E28" t="str">
            <v>Sustaining</v>
          </cell>
          <cell r="F28">
            <v>37257</v>
          </cell>
          <cell r="G28">
            <v>40513</v>
          </cell>
        </row>
        <row r="29">
          <cell r="D29" t="str">
            <v>33955</v>
          </cell>
          <cell r="E29" t="str">
            <v>Sustaining</v>
          </cell>
          <cell r="F29">
            <v>39022</v>
          </cell>
          <cell r="G29">
            <v>40878</v>
          </cell>
        </row>
        <row r="30">
          <cell r="D30" t="str">
            <v>28452</v>
          </cell>
          <cell r="E30" t="str">
            <v>Sustaining</v>
          </cell>
          <cell r="F30">
            <v>38869</v>
          </cell>
          <cell r="G30">
            <v>40148</v>
          </cell>
        </row>
        <row r="31">
          <cell r="D31" t="str">
            <v>33925</v>
          </cell>
          <cell r="E31" t="str">
            <v>Sustaining</v>
          </cell>
          <cell r="F31">
            <v>36892</v>
          </cell>
          <cell r="G31">
            <v>39873</v>
          </cell>
        </row>
        <row r="34">
          <cell r="D34" t="str">
            <v>49251</v>
          </cell>
          <cell r="E34" t="str">
            <v>Sustaining</v>
          </cell>
          <cell r="F34">
            <v>39022</v>
          </cell>
          <cell r="G34">
            <v>40360</v>
          </cell>
        </row>
        <row r="35">
          <cell r="D35" t="str">
            <v>49253</v>
          </cell>
          <cell r="E35" t="str">
            <v>Regulatory</v>
          </cell>
          <cell r="F35">
            <v>38961</v>
          </cell>
          <cell r="G35">
            <v>40148</v>
          </cell>
        </row>
        <row r="36">
          <cell r="D36" t="str">
            <v>49266</v>
          </cell>
          <cell r="E36" t="str">
            <v>Sustaining</v>
          </cell>
          <cell r="F36">
            <v>39052</v>
          </cell>
          <cell r="G36">
            <v>40603</v>
          </cell>
        </row>
        <row r="39">
          <cell r="D39" t="str">
            <v>49104</v>
          </cell>
          <cell r="E39" t="str">
            <v>Regulatory</v>
          </cell>
          <cell r="F39">
            <v>38473</v>
          </cell>
          <cell r="G39">
            <v>39393</v>
          </cell>
        </row>
        <row r="40">
          <cell r="D40" t="str">
            <v>40543</v>
          </cell>
          <cell r="E40" t="str">
            <v>Regulatory</v>
          </cell>
          <cell r="F40">
            <v>38231</v>
          </cell>
          <cell r="G40">
            <v>39873</v>
          </cell>
        </row>
        <row r="41">
          <cell r="D41" t="str">
            <v>79147</v>
          </cell>
          <cell r="E41" t="str">
            <v>Regulatory</v>
          </cell>
          <cell r="F41">
            <v>36892</v>
          </cell>
          <cell r="G41">
            <v>39417</v>
          </cell>
        </row>
        <row r="42">
          <cell r="D42" t="str">
            <v>49110</v>
          </cell>
          <cell r="E42" t="str">
            <v>Sustaining</v>
          </cell>
          <cell r="F42">
            <v>38777</v>
          </cell>
          <cell r="G42">
            <v>40179</v>
          </cell>
        </row>
        <row r="43">
          <cell r="D43" t="str">
            <v>49109</v>
          </cell>
          <cell r="E43" t="str">
            <v>Sustaining</v>
          </cell>
          <cell r="F43">
            <v>38047</v>
          </cell>
          <cell r="G43">
            <v>39539</v>
          </cell>
        </row>
        <row r="46">
          <cell r="D46" t="str">
            <v>25902</v>
          </cell>
          <cell r="E46" t="str">
            <v>Regulatory</v>
          </cell>
          <cell r="F46">
            <v>38687</v>
          </cell>
          <cell r="G46">
            <v>40148</v>
          </cell>
        </row>
        <row r="47">
          <cell r="D47" t="str">
            <v>25609</v>
          </cell>
          <cell r="E47" t="str">
            <v>Regulatory</v>
          </cell>
          <cell r="F47">
            <v>38687</v>
          </cell>
          <cell r="G47">
            <v>40148</v>
          </cell>
        </row>
        <row r="48">
          <cell r="D48" t="str">
            <v>25901</v>
          </cell>
          <cell r="E48" t="str">
            <v>Regulatory</v>
          </cell>
          <cell r="F48">
            <v>38687</v>
          </cell>
          <cell r="G48">
            <v>40148</v>
          </cell>
        </row>
        <row r="49">
          <cell r="D49" t="str">
            <v>25905</v>
          </cell>
          <cell r="E49" t="str">
            <v>Regulatory</v>
          </cell>
          <cell r="F49">
            <v>38687</v>
          </cell>
          <cell r="G49">
            <v>39783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50"/>
  <sheetViews>
    <sheetView tabSelected="1" zoomScaleNormal="100" workbookViewId="0">
      <selection activeCell="B42" sqref="B42"/>
    </sheetView>
  </sheetViews>
  <sheetFormatPr defaultRowHeight="15"/>
  <cols>
    <col min="1" max="1" width="3.42578125" customWidth="1"/>
    <col min="2" max="2" width="37.7109375" style="40" bestFit="1" customWidth="1"/>
    <col min="3" max="3" width="12.5703125" style="40" customWidth="1"/>
    <col min="4" max="10" width="12.5703125" customWidth="1"/>
    <col min="11" max="11" width="2" customWidth="1"/>
    <col min="12" max="12" width="12.7109375" style="2" customWidth="1"/>
    <col min="13" max="13" width="1.28515625" style="2" customWidth="1"/>
    <col min="14" max="14" width="72.42578125" style="51" customWidth="1"/>
    <col min="15" max="15" width="31.28515625" customWidth="1"/>
    <col min="16" max="17" width="9.5703125" style="3" bestFit="1" customWidth="1"/>
    <col min="18" max="18" width="9.28515625" style="3" bestFit="1" customWidth="1"/>
  </cols>
  <sheetData>
    <row r="2" spans="1:18" ht="21">
      <c r="A2" s="1" t="s">
        <v>64</v>
      </c>
      <c r="L2" s="39"/>
      <c r="M2" s="39"/>
    </row>
    <row r="3" spans="1:18" s="4" customFormat="1" ht="45">
      <c r="B3" s="4" t="s">
        <v>0</v>
      </c>
      <c r="C3" s="7" t="s">
        <v>59</v>
      </c>
      <c r="D3" s="6">
        <v>2016</v>
      </c>
      <c r="E3" s="7">
        <f>2016+1</f>
        <v>2017</v>
      </c>
      <c r="F3" s="7">
        <f>+E3+1</f>
        <v>2018</v>
      </c>
      <c r="G3" s="7">
        <f>+F3+1</f>
        <v>2019</v>
      </c>
      <c r="H3" s="7">
        <f>+G3+1</f>
        <v>2020</v>
      </c>
      <c r="I3" s="7">
        <f>+H3+1</f>
        <v>2021</v>
      </c>
      <c r="J3" s="7" t="s">
        <v>36</v>
      </c>
      <c r="K3" s="7"/>
      <c r="L3" s="56" t="s">
        <v>56</v>
      </c>
      <c r="M3" s="56"/>
      <c r="N3" s="7" t="s">
        <v>1</v>
      </c>
      <c r="O3" s="7"/>
      <c r="P3" s="5"/>
      <c r="Q3" s="5"/>
      <c r="R3" s="5"/>
    </row>
    <row r="4" spans="1:18" s="10" customFormat="1" ht="15" customHeight="1">
      <c r="B4" s="11"/>
      <c r="C4" s="11" t="s">
        <v>33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/>
      <c r="L4" s="11" t="s">
        <v>37</v>
      </c>
      <c r="M4" s="11"/>
      <c r="N4" s="58"/>
      <c r="O4" s="12"/>
      <c r="P4" s="9"/>
      <c r="Q4" s="9"/>
      <c r="R4" s="9"/>
    </row>
    <row r="5" spans="1:18" ht="15" customHeight="1">
      <c r="A5" s="13">
        <v>1</v>
      </c>
      <c r="B5" s="34" t="s">
        <v>9</v>
      </c>
      <c r="C5" s="25">
        <v>9290.2374821500016</v>
      </c>
      <c r="D5" s="19">
        <f>+C5+D11</f>
        <v>9418.6374821500012</v>
      </c>
      <c r="E5" s="19">
        <f>D5+E11</f>
        <v>9600.6374821500012</v>
      </c>
      <c r="F5" s="19">
        <f>E5+F11</f>
        <v>9778.6374821500012</v>
      </c>
      <c r="G5" s="19">
        <f>F5+G11</f>
        <v>9964.6374821500012</v>
      </c>
      <c r="H5" s="19">
        <f>G5+H11</f>
        <v>10175.637482150001</v>
      </c>
      <c r="I5" s="29">
        <f>H5+I11</f>
        <v>10370.637482150001</v>
      </c>
      <c r="J5" s="30"/>
      <c r="K5" s="34"/>
      <c r="L5" s="68"/>
      <c r="M5" s="72"/>
      <c r="N5" s="52"/>
      <c r="P5" s="2"/>
      <c r="Q5" s="2"/>
      <c r="R5" s="2"/>
    </row>
    <row r="6" spans="1:18" ht="15" customHeight="1">
      <c r="A6" s="13">
        <f>+A5+1</f>
        <v>2</v>
      </c>
      <c r="B6" s="34" t="s">
        <v>10</v>
      </c>
      <c r="C6" s="26">
        <v>1813.941917461701</v>
      </c>
      <c r="D6" s="33">
        <f t="shared" ref="D6:I6" si="0">+C6+D22</f>
        <v>1958.8549078430242</v>
      </c>
      <c r="E6" s="33">
        <f t="shared" si="0"/>
        <v>2106.5681083714503</v>
      </c>
      <c r="F6" s="33">
        <f t="shared" si="0"/>
        <v>2257.0199759668235</v>
      </c>
      <c r="G6" s="33">
        <f t="shared" si="0"/>
        <v>2410.3335967894554</v>
      </c>
      <c r="H6" s="33">
        <f t="shared" si="0"/>
        <v>2566.8936150903223</v>
      </c>
      <c r="I6" s="60">
        <f t="shared" si="0"/>
        <v>2726.4538585487994</v>
      </c>
      <c r="J6" s="30"/>
      <c r="K6" s="34"/>
      <c r="L6" s="69"/>
      <c r="M6" s="72"/>
      <c r="P6" s="2"/>
      <c r="Q6" s="2"/>
      <c r="R6" s="2"/>
    </row>
    <row r="7" spans="1:18" ht="15" customHeight="1">
      <c r="A7" s="13" t="s">
        <v>43</v>
      </c>
      <c r="B7" s="34" t="s">
        <v>44</v>
      </c>
      <c r="C7" s="26">
        <f t="shared" ref="C7" si="1">+C5-C6</f>
        <v>7476.2955646883001</v>
      </c>
      <c r="D7" s="33">
        <f t="shared" ref="D7:I7" si="2">+D5-D6</f>
        <v>7459.782574306977</v>
      </c>
      <c r="E7" s="33">
        <f t="shared" si="2"/>
        <v>7494.0693737785514</v>
      </c>
      <c r="F7" s="33">
        <f t="shared" si="2"/>
        <v>7521.6175061831782</v>
      </c>
      <c r="G7" s="33">
        <f t="shared" si="2"/>
        <v>7554.3038853605458</v>
      </c>
      <c r="H7" s="33">
        <f t="shared" si="2"/>
        <v>7608.7438670596785</v>
      </c>
      <c r="I7" s="60">
        <f t="shared" si="2"/>
        <v>7644.1836236012023</v>
      </c>
      <c r="J7" s="30"/>
      <c r="K7" s="34"/>
      <c r="L7" s="69"/>
      <c r="M7" s="72"/>
      <c r="P7" s="2"/>
      <c r="Q7" s="2"/>
      <c r="R7" s="2"/>
    </row>
    <row r="8" spans="1:18" ht="15" customHeight="1">
      <c r="A8" s="13" t="s">
        <v>45</v>
      </c>
      <c r="B8" s="34" t="s">
        <v>42</v>
      </c>
      <c r="C8" s="24">
        <v>31.4</v>
      </c>
      <c r="D8" s="15">
        <v>31.4</v>
      </c>
      <c r="E8" s="15">
        <v>31.4</v>
      </c>
      <c r="F8" s="15">
        <v>31.4</v>
      </c>
      <c r="G8" s="15">
        <v>31.4</v>
      </c>
      <c r="H8" s="15">
        <v>31.4</v>
      </c>
      <c r="I8" s="16">
        <v>31.4</v>
      </c>
      <c r="J8" s="30"/>
      <c r="K8" s="34"/>
      <c r="L8" s="69"/>
      <c r="M8" s="72"/>
      <c r="N8" s="51" t="s">
        <v>54</v>
      </c>
      <c r="P8" s="2"/>
      <c r="Q8" s="2"/>
      <c r="R8" s="2"/>
    </row>
    <row r="9" spans="1:18" ht="15" customHeight="1">
      <c r="A9" s="13" t="s">
        <v>46</v>
      </c>
      <c r="B9" s="34" t="s">
        <v>11</v>
      </c>
      <c r="C9" s="24">
        <f t="shared" ref="C9:I9" si="3">C7+C8</f>
        <v>7507.6955646882998</v>
      </c>
      <c r="D9" s="15">
        <f t="shared" si="3"/>
        <v>7491.1825743069767</v>
      </c>
      <c r="E9" s="15">
        <f t="shared" si="3"/>
        <v>7525.469373778551</v>
      </c>
      <c r="F9" s="15">
        <f t="shared" si="3"/>
        <v>7553.0175061831778</v>
      </c>
      <c r="G9" s="15">
        <f t="shared" si="3"/>
        <v>7585.7038853605454</v>
      </c>
      <c r="H9" s="15">
        <f t="shared" si="3"/>
        <v>7640.1438670596781</v>
      </c>
      <c r="I9" s="16">
        <f t="shared" si="3"/>
        <v>7675.5836236012019</v>
      </c>
      <c r="J9" s="30"/>
      <c r="K9" s="34"/>
      <c r="L9" s="69"/>
      <c r="M9" s="72"/>
      <c r="P9" s="2"/>
      <c r="Q9" s="2"/>
      <c r="R9" s="2"/>
    </row>
    <row r="10" spans="1:18" ht="15" customHeight="1">
      <c r="A10" s="13">
        <v>4</v>
      </c>
      <c r="B10" s="34" t="s">
        <v>12</v>
      </c>
      <c r="C10" s="31"/>
      <c r="D10" s="31">
        <v>1.538577003902732E-2</v>
      </c>
      <c r="E10" s="31">
        <v>1.538577003902732E-2</v>
      </c>
      <c r="F10" s="31">
        <v>1.538577003902732E-2</v>
      </c>
      <c r="G10" s="31">
        <v>1.538577003902732E-2</v>
      </c>
      <c r="H10" s="31">
        <v>1.538577003902732E-2</v>
      </c>
      <c r="I10" s="31">
        <v>1.538577003902732E-2</v>
      </c>
      <c r="J10" s="30"/>
      <c r="K10" s="34"/>
      <c r="L10" s="69"/>
      <c r="M10" s="72"/>
      <c r="N10" s="57" t="s">
        <v>53</v>
      </c>
      <c r="P10" s="2"/>
      <c r="Q10" s="2"/>
      <c r="R10" s="2"/>
    </row>
    <row r="11" spans="1:18" ht="45">
      <c r="A11" s="13">
        <f>+A10+1</f>
        <v>5</v>
      </c>
      <c r="B11" s="34" t="s">
        <v>61</v>
      </c>
      <c r="C11" s="32"/>
      <c r="D11" s="32">
        <f>107*1.2</f>
        <v>128.4</v>
      </c>
      <c r="E11" s="32">
        <f>182</f>
        <v>182</v>
      </c>
      <c r="F11" s="32">
        <f>178</f>
        <v>178</v>
      </c>
      <c r="G11" s="32">
        <f>186</f>
        <v>186</v>
      </c>
      <c r="H11" s="32">
        <f>211</f>
        <v>211</v>
      </c>
      <c r="I11" s="32">
        <f>195</f>
        <v>195</v>
      </c>
      <c r="J11" s="32"/>
      <c r="K11" s="34"/>
      <c r="L11" s="69"/>
      <c r="M11" s="72"/>
      <c r="N11" s="53" t="s">
        <v>57</v>
      </c>
      <c r="P11" s="8"/>
      <c r="Q11" s="8"/>
      <c r="R11" s="8"/>
    </row>
    <row r="12" spans="1:18" ht="15" customHeight="1">
      <c r="A12" s="13">
        <f>+A11+1</f>
        <v>6</v>
      </c>
      <c r="B12" s="40" t="s">
        <v>47</v>
      </c>
      <c r="C12" s="32"/>
      <c r="D12" s="43" t="s">
        <v>34</v>
      </c>
      <c r="E12" s="31">
        <v>1.7999999999999999E-2</v>
      </c>
      <c r="F12" s="31">
        <f>+E12</f>
        <v>1.7999999999999999E-2</v>
      </c>
      <c r="G12" s="31">
        <f>+F12</f>
        <v>1.7999999999999999E-2</v>
      </c>
      <c r="H12" s="31">
        <f>+G12</f>
        <v>1.7999999999999999E-2</v>
      </c>
      <c r="I12" s="31">
        <f>+H12</f>
        <v>1.7999999999999999E-2</v>
      </c>
      <c r="J12" s="30"/>
      <c r="K12" s="34"/>
      <c r="L12" s="69"/>
      <c r="M12" s="72"/>
      <c r="N12" s="51" t="s">
        <v>49</v>
      </c>
      <c r="O12" s="3"/>
      <c r="P12" s="23"/>
      <c r="Q12" s="23"/>
      <c r="R12" s="23"/>
    </row>
    <row r="13" spans="1:18" ht="15" customHeight="1">
      <c r="A13" s="13">
        <f>+A12+1</f>
        <v>7</v>
      </c>
      <c r="B13" s="40" t="s">
        <v>48</v>
      </c>
      <c r="C13" s="31"/>
      <c r="D13" s="43" t="s">
        <v>34</v>
      </c>
      <c r="E13" s="31">
        <v>3.0000000000000001E-3</v>
      </c>
      <c r="F13" s="31">
        <v>3.0000000000000001E-3</v>
      </c>
      <c r="G13" s="31">
        <v>3.0000000000000001E-3</v>
      </c>
      <c r="H13" s="31">
        <v>3.0000000000000001E-3</v>
      </c>
      <c r="I13" s="31">
        <v>3.0000000000000001E-3</v>
      </c>
      <c r="J13" s="30"/>
      <c r="K13" s="34"/>
      <c r="L13" s="69"/>
      <c r="M13" s="72"/>
      <c r="N13" s="51" t="s">
        <v>50</v>
      </c>
      <c r="O13" s="17"/>
      <c r="P13" s="2"/>
      <c r="Q13" s="2"/>
      <c r="R13" s="2"/>
    </row>
    <row r="14" spans="1:18" ht="30">
      <c r="A14" s="13">
        <f>+A13+1</f>
        <v>8</v>
      </c>
      <c r="B14" s="40" t="s">
        <v>35</v>
      </c>
      <c r="C14" s="31"/>
      <c r="D14" s="31">
        <v>2.1000000000000001E-2</v>
      </c>
      <c r="E14" s="31">
        <v>2.3E-2</v>
      </c>
      <c r="F14" s="31">
        <f>+E14</f>
        <v>2.3E-2</v>
      </c>
      <c r="G14" s="31">
        <f>+F14</f>
        <v>2.3E-2</v>
      </c>
      <c r="H14" s="31">
        <f>+G14</f>
        <v>2.3E-2</v>
      </c>
      <c r="I14" s="31">
        <f>+H14</f>
        <v>2.3E-2</v>
      </c>
      <c r="J14" s="30"/>
      <c r="K14" s="34"/>
      <c r="L14" s="69"/>
      <c r="M14" s="72"/>
      <c r="N14" s="57" t="s">
        <v>40</v>
      </c>
      <c r="O14" s="3"/>
      <c r="P14" s="2"/>
      <c r="Q14" s="2"/>
      <c r="R14" s="2"/>
    </row>
    <row r="15" spans="1:18" ht="15" customHeight="1">
      <c r="A15" s="13"/>
      <c r="C15" s="30"/>
      <c r="D15" s="45"/>
      <c r="E15" s="45"/>
      <c r="F15" s="45"/>
      <c r="G15" s="45"/>
      <c r="H15" s="45"/>
      <c r="I15" s="45"/>
      <c r="J15" s="45"/>
      <c r="K15" s="34"/>
      <c r="L15" s="69"/>
      <c r="M15" s="72"/>
      <c r="P15" s="2"/>
      <c r="Q15" s="2"/>
      <c r="R15" s="2"/>
    </row>
    <row r="16" spans="1:18" ht="15" customHeight="1">
      <c r="A16" s="13"/>
      <c r="B16" s="18" t="s">
        <v>13</v>
      </c>
      <c r="C16" s="32"/>
      <c r="D16" s="32"/>
      <c r="E16" s="32"/>
      <c r="F16" s="32"/>
      <c r="G16" s="32"/>
      <c r="H16" s="32"/>
      <c r="I16" s="32"/>
      <c r="J16" s="30"/>
      <c r="K16" s="34"/>
      <c r="L16" s="69"/>
      <c r="M16" s="72"/>
      <c r="P16" s="2"/>
      <c r="Q16" s="2"/>
      <c r="R16" s="2"/>
    </row>
    <row r="17" spans="1:18" ht="15" customHeight="1">
      <c r="A17" s="13">
        <f>+A14+1</f>
        <v>9</v>
      </c>
      <c r="B17" s="40" t="s">
        <v>14</v>
      </c>
      <c r="C17" s="25">
        <v>350.57951246815514</v>
      </c>
      <c r="D17" s="19">
        <f t="shared" ref="D17:I17" si="4">+C17*(D33/C33)</f>
        <v>350.57951246815514</v>
      </c>
      <c r="E17" s="19">
        <f t="shared" si="4"/>
        <v>350.57951246815514</v>
      </c>
      <c r="F17" s="19">
        <f t="shared" si="4"/>
        <v>350.57951246815514</v>
      </c>
      <c r="G17" s="19">
        <f t="shared" si="4"/>
        <v>350.57951246815514</v>
      </c>
      <c r="H17" s="19">
        <f t="shared" si="4"/>
        <v>350.57951246815514</v>
      </c>
      <c r="I17" s="19">
        <f t="shared" si="4"/>
        <v>350.57951246815514</v>
      </c>
      <c r="J17" s="46">
        <f>SUM(E17:I17)</f>
        <v>1752.8975623407757</v>
      </c>
      <c r="K17" s="47"/>
      <c r="L17" s="69">
        <v>-26.563976120762618</v>
      </c>
      <c r="M17" s="72"/>
      <c r="N17" s="51" t="s">
        <v>62</v>
      </c>
      <c r="O17" s="3"/>
      <c r="P17" s="2"/>
      <c r="Q17" s="2"/>
      <c r="R17" s="2"/>
    </row>
    <row r="18" spans="1:18" ht="15.75">
      <c r="A18" s="13">
        <f>+A17+1</f>
        <v>10</v>
      </c>
      <c r="B18" s="40" t="s">
        <v>15</v>
      </c>
      <c r="C18" s="24">
        <v>334.94285551458927</v>
      </c>
      <c r="D18" s="15">
        <f>(C18*(1+(D14)))</f>
        <v>341.97665548039561</v>
      </c>
      <c r="E18" s="15">
        <f>(D18*(1+(E14-E13)))</f>
        <v>348.81618859000355</v>
      </c>
      <c r="F18" s="15">
        <f>(E18*(1+(F14-F13)))</f>
        <v>355.79251236180363</v>
      </c>
      <c r="G18" s="15">
        <f>(F18*(1+(G14-G13)))</f>
        <v>362.90836260903973</v>
      </c>
      <c r="H18" s="15">
        <f>(G18*(1+(H14-H13)))</f>
        <v>370.16652986122051</v>
      </c>
      <c r="I18" s="15">
        <f>(H18*(1+(I14-I13)))</f>
        <v>377.56986045844491</v>
      </c>
      <c r="J18" s="48">
        <f>SUM(E18:I18)</f>
        <v>1815.2534538805126</v>
      </c>
      <c r="K18" s="47"/>
      <c r="L18" s="69">
        <v>63.353892494872298</v>
      </c>
      <c r="M18" s="72"/>
      <c r="N18" s="51" t="s">
        <v>39</v>
      </c>
      <c r="O18" s="3"/>
      <c r="P18" s="2"/>
      <c r="Q18" s="2"/>
      <c r="R18" s="2"/>
    </row>
    <row r="19" spans="1:18" ht="15" customHeight="1">
      <c r="A19" s="13">
        <f>+A18+1</f>
        <v>11</v>
      </c>
      <c r="B19" s="10" t="s">
        <v>16</v>
      </c>
      <c r="C19" s="24">
        <f t="shared" ref="C19" si="5">+C17+C18</f>
        <v>685.52236798274441</v>
      </c>
      <c r="D19" s="15">
        <f t="shared" ref="D19:I19" si="6">+D17+D18</f>
        <v>692.55616794855075</v>
      </c>
      <c r="E19" s="15">
        <f t="shared" si="6"/>
        <v>699.39570105815869</v>
      </c>
      <c r="F19" s="15">
        <f t="shared" si="6"/>
        <v>706.37202482995872</v>
      </c>
      <c r="G19" s="15">
        <f t="shared" si="6"/>
        <v>713.48787507719487</v>
      </c>
      <c r="H19" s="15">
        <f t="shared" si="6"/>
        <v>720.74604232937565</v>
      </c>
      <c r="I19" s="15">
        <f t="shared" si="6"/>
        <v>728.14937292660011</v>
      </c>
      <c r="J19" s="16">
        <f>SUM(E19:I19)</f>
        <v>3568.151016221288</v>
      </c>
      <c r="K19" s="49"/>
      <c r="L19" s="69"/>
      <c r="M19" s="72"/>
      <c r="P19" s="2"/>
      <c r="Q19" s="2"/>
      <c r="R19" s="2"/>
    </row>
    <row r="20" spans="1:18" ht="15" customHeight="1">
      <c r="A20" s="13"/>
      <c r="C20" s="32"/>
      <c r="D20" s="32"/>
      <c r="E20" s="32"/>
      <c r="F20" s="32"/>
      <c r="G20" s="32"/>
      <c r="H20" s="32"/>
      <c r="I20" s="32"/>
      <c r="J20" s="30"/>
      <c r="K20" s="34"/>
      <c r="L20" s="69"/>
      <c r="M20" s="72"/>
      <c r="P20" s="2"/>
      <c r="Q20" s="2"/>
      <c r="R20" s="2"/>
    </row>
    <row r="21" spans="1:18" ht="15" customHeight="1">
      <c r="A21" s="13"/>
      <c r="B21" s="18" t="s">
        <v>18</v>
      </c>
      <c r="C21" s="32"/>
      <c r="D21" s="32"/>
      <c r="E21" s="32"/>
      <c r="F21" s="32"/>
      <c r="G21" s="32"/>
      <c r="H21" s="32"/>
      <c r="I21" s="32"/>
      <c r="J21" s="32"/>
      <c r="K21" s="34"/>
      <c r="L21" s="69"/>
      <c r="M21" s="72"/>
      <c r="P21" s="2"/>
      <c r="Q21" s="2"/>
      <c r="R21" s="2"/>
    </row>
    <row r="22" spans="1:18" ht="15" customHeight="1">
      <c r="A22" s="13">
        <f>+A19+1</f>
        <v>12</v>
      </c>
      <c r="B22" s="40" t="s">
        <v>19</v>
      </c>
      <c r="C22" s="25">
        <v>143.26693990163335</v>
      </c>
      <c r="D22" s="19">
        <f t="shared" ref="D22:I22" si="7">D10*D5</f>
        <v>144.9129903813232</v>
      </c>
      <c r="E22" s="19">
        <f t="shared" si="7"/>
        <v>147.71320052842617</v>
      </c>
      <c r="F22" s="19">
        <f t="shared" si="7"/>
        <v>150.45186759537305</v>
      </c>
      <c r="G22" s="19">
        <f t="shared" si="7"/>
        <v>153.31362082263212</v>
      </c>
      <c r="H22" s="19">
        <f t="shared" si="7"/>
        <v>156.56001830086689</v>
      </c>
      <c r="I22" s="19">
        <f t="shared" si="7"/>
        <v>159.5602434584772</v>
      </c>
      <c r="J22" s="29">
        <f>SUM(E22:I22)</f>
        <v>767.59895070577534</v>
      </c>
      <c r="K22" s="47"/>
      <c r="L22" s="69">
        <v>32.351464965757259</v>
      </c>
      <c r="M22" s="72"/>
      <c r="N22" s="51" t="s">
        <v>38</v>
      </c>
      <c r="O22" s="3"/>
      <c r="P22" s="2"/>
      <c r="Q22" s="2"/>
      <c r="R22" s="2"/>
    </row>
    <row r="23" spans="1:18" ht="15" customHeight="1">
      <c r="A23" s="13">
        <f>+A22+1</f>
        <v>13</v>
      </c>
      <c r="B23" s="40" t="s">
        <v>20</v>
      </c>
      <c r="C23" s="26">
        <v>199.4383135217941</v>
      </c>
      <c r="D23" s="33">
        <f t="shared" ref="D23:I23" si="8">+C23*(D9/C9)</f>
        <v>198.99965389255414</v>
      </c>
      <c r="E23" s="33">
        <f t="shared" si="8"/>
        <v>199.91046619224741</v>
      </c>
      <c r="F23" s="33">
        <f t="shared" si="8"/>
        <v>200.64226904974407</v>
      </c>
      <c r="G23" s="33">
        <f t="shared" si="8"/>
        <v>201.51056695581914</v>
      </c>
      <c r="H23" s="33">
        <f t="shared" si="8"/>
        <v>202.95673882635941</v>
      </c>
      <c r="I23" s="33">
        <f t="shared" si="8"/>
        <v>203.89817887482224</v>
      </c>
      <c r="J23" s="50">
        <f>SUM(E23:I23)</f>
        <v>1008.9182198989922</v>
      </c>
      <c r="K23" s="47"/>
      <c r="L23" s="69">
        <v>57.448544324674003</v>
      </c>
      <c r="M23" s="72"/>
      <c r="N23" s="51" t="s">
        <v>38</v>
      </c>
      <c r="P23" s="2"/>
      <c r="Q23" s="2"/>
      <c r="R23" s="2"/>
    </row>
    <row r="24" spans="1:18" ht="15" customHeight="1">
      <c r="A24" s="13">
        <f>+A23+1</f>
        <v>14</v>
      </c>
      <c r="B24" s="34" t="s">
        <v>21</v>
      </c>
      <c r="C24" s="26">
        <v>315.21197669093482</v>
      </c>
      <c r="D24" s="33">
        <f t="shared" ref="D24:I24" si="9">+C24*(D9/C9)</f>
        <v>314.51867575800179</v>
      </c>
      <c r="E24" s="33">
        <f t="shared" si="9"/>
        <v>315.95821332884753</v>
      </c>
      <c r="F24" s="33">
        <f t="shared" si="9"/>
        <v>317.11482672567308</v>
      </c>
      <c r="G24" s="33">
        <f t="shared" si="9"/>
        <v>318.48717035663054</v>
      </c>
      <c r="H24" s="33">
        <f t="shared" si="9"/>
        <v>320.77284298341004</v>
      </c>
      <c r="I24" s="33">
        <f t="shared" si="9"/>
        <v>322.26078766851964</v>
      </c>
      <c r="J24" s="50">
        <f>SUM(E24:I24)</f>
        <v>1594.5938410630808</v>
      </c>
      <c r="K24" s="47"/>
      <c r="L24" s="69">
        <v>92.27330068257811</v>
      </c>
      <c r="M24" s="72"/>
      <c r="N24" s="51" t="s">
        <v>38</v>
      </c>
      <c r="P24" s="2"/>
      <c r="Q24" s="2"/>
      <c r="R24" s="2"/>
    </row>
    <row r="25" spans="1:18" ht="30">
      <c r="A25" s="13">
        <f>+A24+1</f>
        <v>15</v>
      </c>
      <c r="B25" s="40" t="s">
        <v>22</v>
      </c>
      <c r="C25" s="24">
        <v>78.599999999999994</v>
      </c>
      <c r="D25" s="15">
        <f t="shared" ref="D25:I25" si="10">+C25/C24*D24</f>
        <v>78.427121247420217</v>
      </c>
      <c r="E25" s="15">
        <f t="shared" si="10"/>
        <v>78.78607858862371</v>
      </c>
      <c r="F25" s="15">
        <f t="shared" si="10"/>
        <v>79.074487087389684</v>
      </c>
      <c r="G25" s="15">
        <f t="shared" si="10"/>
        <v>79.41668921601952</v>
      </c>
      <c r="H25" s="15">
        <f t="shared" si="10"/>
        <v>79.986635416512456</v>
      </c>
      <c r="I25" s="15">
        <f t="shared" si="10"/>
        <v>80.357663362459718</v>
      </c>
      <c r="J25" s="48">
        <f>SUM(E25:I25)</f>
        <v>397.62155367100507</v>
      </c>
      <c r="K25" s="47"/>
      <c r="L25" s="69">
        <v>17.033683441277788</v>
      </c>
      <c r="M25" s="72"/>
      <c r="N25" s="51" t="s">
        <v>58</v>
      </c>
      <c r="P25" s="2"/>
      <c r="Q25" s="2"/>
      <c r="R25" s="2"/>
    </row>
    <row r="26" spans="1:18" ht="15" customHeight="1">
      <c r="A26" s="13">
        <f>+A25+1</f>
        <v>16</v>
      </c>
      <c r="B26" s="10" t="s">
        <v>23</v>
      </c>
      <c r="C26" s="24">
        <f t="shared" ref="C26" si="11">SUM(C22:C25)</f>
        <v>736.51723011436229</v>
      </c>
      <c r="D26" s="15">
        <f t="shared" ref="D26:I26" si="12">SUM(D22:D25)</f>
        <v>736.85844127929931</v>
      </c>
      <c r="E26" s="15">
        <f t="shared" si="12"/>
        <v>742.36795863814473</v>
      </c>
      <c r="F26" s="15">
        <f t="shared" si="12"/>
        <v>747.28345045817991</v>
      </c>
      <c r="G26" s="15">
        <f t="shared" si="12"/>
        <v>752.72804735110128</v>
      </c>
      <c r="H26" s="15">
        <f t="shared" si="12"/>
        <v>760.27623552714886</v>
      </c>
      <c r="I26" s="15">
        <f t="shared" si="12"/>
        <v>766.07687336427875</v>
      </c>
      <c r="J26" s="16">
        <f>SUM(E26:I26)</f>
        <v>3768.7325653388534</v>
      </c>
      <c r="K26" s="49"/>
      <c r="L26" s="69"/>
      <c r="M26" s="72"/>
      <c r="P26" s="2"/>
      <c r="Q26" s="2"/>
      <c r="R26" s="2"/>
    </row>
    <row r="27" spans="1:18" ht="15" customHeight="1">
      <c r="A27" s="13"/>
      <c r="B27" s="10"/>
      <c r="C27" s="15"/>
      <c r="D27" s="15"/>
      <c r="E27" s="15"/>
      <c r="F27" s="15"/>
      <c r="G27" s="15"/>
      <c r="H27" s="15"/>
      <c r="I27" s="15"/>
      <c r="J27" s="15"/>
      <c r="K27" s="49"/>
      <c r="L27" s="69"/>
      <c r="M27" s="72"/>
      <c r="P27" s="2"/>
      <c r="Q27" s="2"/>
      <c r="R27" s="2"/>
    </row>
    <row r="28" spans="1:18" ht="15" customHeight="1">
      <c r="A28" s="13">
        <f>+A26+1</f>
        <v>17</v>
      </c>
      <c r="B28" s="10" t="s">
        <v>24</v>
      </c>
      <c r="C28" s="25">
        <f t="shared" ref="C28" si="13">+C26+C19</f>
        <v>1422.0395980971066</v>
      </c>
      <c r="D28" s="19">
        <f t="shared" ref="D28:I28" si="14">+D26+D19</f>
        <v>1429.4146092278502</v>
      </c>
      <c r="E28" s="19">
        <f t="shared" si="14"/>
        <v>1441.7636596963034</v>
      </c>
      <c r="F28" s="19">
        <f t="shared" si="14"/>
        <v>1453.6554752881386</v>
      </c>
      <c r="G28" s="19">
        <f t="shared" si="14"/>
        <v>1466.2159224282962</v>
      </c>
      <c r="H28" s="19">
        <f t="shared" si="14"/>
        <v>1481.0222778565244</v>
      </c>
      <c r="I28" s="19">
        <f t="shared" si="14"/>
        <v>1494.2262462908789</v>
      </c>
      <c r="J28" s="29">
        <f>SUM(E28:I28)</f>
        <v>7336.8835815601415</v>
      </c>
      <c r="K28" s="49"/>
      <c r="L28" s="69"/>
      <c r="M28" s="72"/>
      <c r="N28" s="51" t="s">
        <v>17</v>
      </c>
      <c r="P28" s="2"/>
      <c r="Q28" s="2"/>
      <c r="R28" s="2"/>
    </row>
    <row r="29" spans="1:18" s="22" customFormat="1" ht="15" customHeight="1">
      <c r="A29" s="20">
        <f>+A28+1</f>
        <v>18</v>
      </c>
      <c r="B29" s="28" t="s">
        <v>25</v>
      </c>
      <c r="C29" s="24">
        <v>85.707170470617044</v>
      </c>
      <c r="D29" s="15">
        <f>$C$29-(51+58)/2+26.5</f>
        <v>57.707170470617044</v>
      </c>
      <c r="E29" s="15">
        <f>D29</f>
        <v>57.707170470617044</v>
      </c>
      <c r="F29" s="15">
        <f>E29</f>
        <v>57.707170470617044</v>
      </c>
      <c r="G29" s="15">
        <f>F29</f>
        <v>57.707170470617044</v>
      </c>
      <c r="H29" s="15">
        <f>G29</f>
        <v>57.707170470617044</v>
      </c>
      <c r="I29" s="15">
        <f>H29</f>
        <v>57.707170470617044</v>
      </c>
      <c r="J29" s="16">
        <f>SUM(E29:I29)</f>
        <v>288.5358523530852</v>
      </c>
      <c r="K29" s="49"/>
      <c r="L29" s="70">
        <v>-139.9641476469148</v>
      </c>
      <c r="M29" s="72"/>
      <c r="N29" s="55" t="s">
        <v>63</v>
      </c>
      <c r="O29" s="14"/>
      <c r="P29" s="27"/>
      <c r="Q29" s="27"/>
      <c r="R29" s="27"/>
    </row>
    <row r="30" spans="1:18" ht="15" customHeight="1">
      <c r="A30" s="13">
        <f>+A29+1</f>
        <v>19</v>
      </c>
      <c r="B30" s="10" t="s">
        <v>26</v>
      </c>
      <c r="C30" s="24">
        <f t="shared" ref="C30" si="15">+C28-C29</f>
        <v>1336.3324276264896</v>
      </c>
      <c r="D30" s="15">
        <f t="shared" ref="D30:I30" si="16">+D28-D29</f>
        <v>1371.7074387572331</v>
      </c>
      <c r="E30" s="15">
        <f t="shared" si="16"/>
        <v>1384.0564892256864</v>
      </c>
      <c r="F30" s="15">
        <f t="shared" si="16"/>
        <v>1395.9483048175216</v>
      </c>
      <c r="G30" s="15">
        <f t="shared" si="16"/>
        <v>1408.5087519576791</v>
      </c>
      <c r="H30" s="15">
        <f t="shared" si="16"/>
        <v>1423.3151073859074</v>
      </c>
      <c r="I30" s="15">
        <f t="shared" si="16"/>
        <v>1436.5190758202618</v>
      </c>
      <c r="J30" s="16">
        <f>SUM(E30:I30)</f>
        <v>7048.3477292070556</v>
      </c>
      <c r="K30" s="49"/>
      <c r="L30" s="70">
        <f>+L17+L18+L22+L23+L24+L25-L29</f>
        <v>375.86105743531164</v>
      </c>
      <c r="M30" s="72"/>
      <c r="N30" s="54" t="s">
        <v>41</v>
      </c>
      <c r="P30" s="2"/>
      <c r="Q30" s="2"/>
      <c r="R30" s="2"/>
    </row>
    <row r="31" spans="1:18" ht="15" customHeight="1">
      <c r="A31" s="13"/>
      <c r="C31" s="32"/>
      <c r="D31" s="32"/>
      <c r="E31" s="32"/>
      <c r="F31" s="32"/>
      <c r="G31" s="32"/>
      <c r="H31" s="32"/>
      <c r="I31" s="32"/>
      <c r="J31" s="30"/>
      <c r="K31" s="34"/>
      <c r="L31" s="69"/>
      <c r="M31" s="72"/>
      <c r="P31" s="2"/>
      <c r="Q31" s="2"/>
      <c r="R31" s="2"/>
    </row>
    <row r="32" spans="1:18" ht="15" customHeight="1">
      <c r="A32" s="13">
        <f>+A30+1</f>
        <v>20</v>
      </c>
      <c r="B32" s="40" t="s">
        <v>27</v>
      </c>
      <c r="C32" s="35">
        <v>41.09</v>
      </c>
      <c r="D32" s="36">
        <v>41.09</v>
      </c>
      <c r="E32" s="36">
        <f>+D32*(1+(E12-E13))</f>
        <v>41.70635</v>
      </c>
      <c r="F32" s="36">
        <f>+E32*(1+(F12-F13))</f>
        <v>42.331945249999997</v>
      </c>
      <c r="G32" s="36">
        <f>+F32*(1+(G12-G13))</f>
        <v>42.966924428749991</v>
      </c>
      <c r="H32" s="36">
        <f>+G32*(1+(H12-H13))</f>
        <v>43.611428295181234</v>
      </c>
      <c r="I32" s="36">
        <f>+H32*(1+(I12-I13))</f>
        <v>44.26559971960895</v>
      </c>
      <c r="J32" s="46"/>
      <c r="K32" s="47"/>
      <c r="L32" s="69"/>
      <c r="M32" s="72"/>
      <c r="N32" s="51" t="s">
        <v>51</v>
      </c>
      <c r="P32" s="2"/>
      <c r="Q32" s="2"/>
      <c r="R32" s="2"/>
    </row>
    <row r="33" spans="1:18" s="22" customFormat="1" ht="15" customHeight="1">
      <c r="A33" s="20">
        <f>+A32+1</f>
        <v>21</v>
      </c>
      <c r="B33" s="34" t="s">
        <v>28</v>
      </c>
      <c r="C33" s="24">
        <v>33</v>
      </c>
      <c r="D33" s="21">
        <f t="shared" ref="D33:I33" si="17">+C33</f>
        <v>33</v>
      </c>
      <c r="E33" s="21">
        <f t="shared" si="17"/>
        <v>33</v>
      </c>
      <c r="F33" s="21">
        <f t="shared" si="17"/>
        <v>33</v>
      </c>
      <c r="G33" s="21">
        <f t="shared" si="17"/>
        <v>33</v>
      </c>
      <c r="H33" s="21">
        <f t="shared" si="17"/>
        <v>33</v>
      </c>
      <c r="I33" s="21">
        <f t="shared" si="17"/>
        <v>33</v>
      </c>
      <c r="J33" s="50"/>
      <c r="K33" s="47"/>
      <c r="L33" s="69"/>
      <c r="M33" s="72"/>
      <c r="N33" s="55" t="s">
        <v>60</v>
      </c>
      <c r="O33" s="14"/>
      <c r="P33" s="27"/>
      <c r="Q33" s="27"/>
      <c r="R33" s="27"/>
    </row>
    <row r="34" spans="1:18" ht="15" customHeight="1">
      <c r="A34" s="13">
        <f>+A33+1</f>
        <v>22</v>
      </c>
      <c r="B34" s="40" t="s">
        <v>29</v>
      </c>
      <c r="C34" s="61">
        <f t="shared" ref="C34" si="18">+C32*C33</f>
        <v>1355.97</v>
      </c>
      <c r="D34" s="62">
        <f t="shared" ref="D34:I34" si="19">+D32*D33</f>
        <v>1355.97</v>
      </c>
      <c r="E34" s="62">
        <f t="shared" si="19"/>
        <v>1376.3095499999999</v>
      </c>
      <c r="F34" s="62">
        <f t="shared" si="19"/>
        <v>1396.9541932499999</v>
      </c>
      <c r="G34" s="62">
        <f t="shared" si="19"/>
        <v>1417.9085061487497</v>
      </c>
      <c r="H34" s="62">
        <f t="shared" si="19"/>
        <v>1439.1771337409807</v>
      </c>
      <c r="I34" s="62">
        <f t="shared" si="19"/>
        <v>1460.7647907470953</v>
      </c>
      <c r="J34" s="63">
        <f>SUM(E34:I34)</f>
        <v>7091.1141738868255</v>
      </c>
      <c r="K34" s="49"/>
      <c r="L34" s="69">
        <v>-0.62059055119152617</v>
      </c>
      <c r="M34" s="72"/>
      <c r="N34" s="51" t="s">
        <v>55</v>
      </c>
      <c r="P34" s="2"/>
      <c r="Q34" s="2"/>
      <c r="R34" s="2"/>
    </row>
    <row r="35" spans="1:18" ht="15" customHeight="1">
      <c r="A35" s="13">
        <f>+A34+1</f>
        <v>23</v>
      </c>
      <c r="B35" s="40" t="s">
        <v>52</v>
      </c>
      <c r="C35" s="24"/>
      <c r="D35" s="41">
        <f t="shared" ref="D35:J35" si="20">+D34-D30</f>
        <v>-15.737438757233122</v>
      </c>
      <c r="E35" s="41">
        <f t="shared" si="20"/>
        <v>-7.7469392256864467</v>
      </c>
      <c r="F35" s="41">
        <f t="shared" si="20"/>
        <v>1.0058884324782866</v>
      </c>
      <c r="G35" s="41">
        <f t="shared" si="20"/>
        <v>9.3997541910705422</v>
      </c>
      <c r="H35" s="41">
        <f t="shared" si="20"/>
        <v>15.86202635507334</v>
      </c>
      <c r="I35" s="41">
        <f t="shared" si="20"/>
        <v>24.245714926833443</v>
      </c>
      <c r="J35" s="42">
        <f t="shared" si="20"/>
        <v>42.766444679769847</v>
      </c>
      <c r="K35" s="37"/>
      <c r="L35" s="71">
        <v>-376.48164798650305</v>
      </c>
      <c r="M35" s="72"/>
      <c r="N35" s="59"/>
      <c r="P35" s="2"/>
      <c r="Q35" s="2"/>
      <c r="R35" s="2"/>
    </row>
    <row r="36" spans="1:18" ht="15" customHeight="1">
      <c r="A36" s="13"/>
      <c r="C36" s="30"/>
      <c r="D36" s="30"/>
      <c r="E36" s="45"/>
      <c r="F36" s="45"/>
      <c r="G36" s="45"/>
      <c r="H36" s="45"/>
      <c r="I36" s="45"/>
      <c r="J36" s="45"/>
      <c r="K36" s="34"/>
      <c r="L36" s="44"/>
      <c r="M36" s="44"/>
      <c r="P36" s="2"/>
      <c r="Q36" s="2"/>
      <c r="R36" s="2"/>
    </row>
    <row r="37" spans="1:18" ht="15" customHeight="1">
      <c r="A37" s="13">
        <f>+A35+1</f>
        <v>24</v>
      </c>
      <c r="B37" s="40" t="s">
        <v>30</v>
      </c>
      <c r="C37" s="30"/>
      <c r="D37" s="30"/>
      <c r="E37" s="38">
        <f>+E30/E33</f>
        <v>41.941105734111709</v>
      </c>
      <c r="F37" s="38">
        <f>+F30/F33</f>
        <v>42.301463782349138</v>
      </c>
      <c r="G37" s="38">
        <f>+G30/G33</f>
        <v>42.682083392656942</v>
      </c>
      <c r="H37" s="38">
        <f>+H30/H33</f>
        <v>43.130760829875982</v>
      </c>
      <c r="I37" s="38">
        <f>+I30/I33</f>
        <v>43.530881085462482</v>
      </c>
      <c r="J37" s="30"/>
      <c r="K37" s="34"/>
      <c r="L37" s="44"/>
      <c r="M37" s="44"/>
      <c r="P37" s="2"/>
      <c r="Q37" s="2"/>
      <c r="R37" s="2"/>
    </row>
    <row r="38" spans="1:18" ht="15" customHeight="1">
      <c r="A38" s="13">
        <f>+A37+1</f>
        <v>25</v>
      </c>
      <c r="B38" s="40" t="s">
        <v>31</v>
      </c>
      <c r="C38" s="30"/>
      <c r="D38" s="30"/>
      <c r="E38" s="38">
        <f>+E32-E37</f>
        <v>-0.23475573411170814</v>
      </c>
      <c r="F38" s="38">
        <f>+F32-F37</f>
        <v>3.0481467650858463E-2</v>
      </c>
      <c r="G38" s="38">
        <f>+G32-G37</f>
        <v>0.28484103609304867</v>
      </c>
      <c r="H38" s="38">
        <f>+H32-H37</f>
        <v>0.48066746530525251</v>
      </c>
      <c r="I38" s="38">
        <f>+I32-I37</f>
        <v>0.73471863414646776</v>
      </c>
      <c r="J38" s="30"/>
      <c r="K38" s="34"/>
      <c r="L38" s="44"/>
      <c r="M38" s="44"/>
      <c r="P38" s="2"/>
      <c r="Q38" s="2"/>
      <c r="R38" s="2"/>
    </row>
    <row r="39" spans="1:18" ht="15" customHeight="1">
      <c r="A39" s="13">
        <f>+A38+1</f>
        <v>26</v>
      </c>
      <c r="B39" s="40" t="s">
        <v>52</v>
      </c>
      <c r="C39" s="30"/>
      <c r="D39" s="30"/>
      <c r="E39" s="32">
        <f>+E38*E33</f>
        <v>-7.7469392256863685</v>
      </c>
      <c r="F39" s="32">
        <f>+F38*F33</f>
        <v>1.0058884324783293</v>
      </c>
      <c r="G39" s="32">
        <f>+G38*G33</f>
        <v>9.3997541910706062</v>
      </c>
      <c r="H39" s="32">
        <f>+H38*H33</f>
        <v>15.862026355073333</v>
      </c>
      <c r="I39" s="32">
        <f>+I38*I33</f>
        <v>24.245714926833436</v>
      </c>
      <c r="J39" s="30"/>
      <c r="K39" s="34"/>
      <c r="L39" s="44"/>
      <c r="M39" s="44"/>
      <c r="P39" s="2"/>
      <c r="Q39" s="2"/>
      <c r="R39" s="2"/>
    </row>
    <row r="40" spans="1:18" ht="15" customHeight="1">
      <c r="A40" s="13">
        <f>+A39+1</f>
        <v>27</v>
      </c>
      <c r="B40" s="40" t="s">
        <v>32</v>
      </c>
      <c r="C40" s="30"/>
      <c r="D40" s="30"/>
      <c r="E40" s="31">
        <f>+E38/E37</f>
        <v>-5.5972709827908917E-3</v>
      </c>
      <c r="F40" s="31">
        <f>+F38/F37</f>
        <v>7.2057713670838194E-4</v>
      </c>
      <c r="G40" s="31">
        <f>+G38/G37</f>
        <v>6.6735504326870072E-3</v>
      </c>
      <c r="H40" s="31">
        <f>+H38/H37</f>
        <v>1.1144423517154882E-2</v>
      </c>
      <c r="I40" s="31">
        <f>+I38/I37</f>
        <v>1.6878101610303346E-2</v>
      </c>
      <c r="J40" s="30"/>
      <c r="K40" s="34"/>
      <c r="L40" s="44"/>
      <c r="M40" s="44"/>
      <c r="P40" s="2"/>
      <c r="Q40" s="2"/>
      <c r="R40" s="2"/>
    </row>
    <row r="41" spans="1:18">
      <c r="P41" s="2"/>
      <c r="Q41" s="2"/>
      <c r="R41" s="2"/>
    </row>
    <row r="44" spans="1:18">
      <c r="C44" s="64"/>
    </row>
    <row r="45" spans="1:18">
      <c r="C45" s="65"/>
    </row>
    <row r="46" spans="1:18">
      <c r="C46" s="66"/>
    </row>
    <row r="47" spans="1:18">
      <c r="C47" s="66"/>
    </row>
    <row r="48" spans="1:18">
      <c r="C48" s="67"/>
    </row>
    <row r="50" spans="3:3">
      <c r="C50" s="67"/>
    </row>
  </sheetData>
  <pageMargins left="0.70866141732283505" right="0.70866141732283505" top="1.33858267716535" bottom="0.74803149606299202" header="0.31496062992126" footer="0.31496062992126"/>
  <pageSetup paperSize="5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213256</dc:creator>
  <cp:lastModifiedBy>Barrass</cp:lastModifiedBy>
  <cp:lastPrinted>2017-03-20T18:57:45Z</cp:lastPrinted>
  <dcterms:created xsi:type="dcterms:W3CDTF">2017-03-17T20:57:27Z</dcterms:created>
  <dcterms:modified xsi:type="dcterms:W3CDTF">2017-03-20T19:15:56Z</dcterms:modified>
</cp:coreProperties>
</file>