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2017 Data\2017 COS Application\Settlement\"/>
    </mc:Choice>
  </mc:AlternateContent>
  <bookViews>
    <workbookView xWindow="0" yWindow="0" windowWidth="18345" windowHeight="8490" tabRatio="840" firstSheet="2"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52511" iterate="1"/>
</workbook>
</file>

<file path=xl/calcChain.xml><?xml version="1.0" encoding="utf-8"?>
<calcChain xmlns="http://schemas.openxmlformats.org/spreadsheetml/2006/main">
  <c r="I306" i="46" l="1"/>
  <c r="J114" i="54" l="1"/>
  <c r="I113" i="54"/>
  <c r="G48" i="46" l="1"/>
  <c r="I67" i="46" s="1"/>
  <c r="G22" i="46"/>
  <c r="P30" i="46" l="1"/>
  <c r="P303" i="46" l="1"/>
  <c r="P301" i="46"/>
  <c r="P302" i="46"/>
  <c r="P35" i="54" l="1"/>
  <c r="P25" i="54"/>
  <c r="H113" i="54"/>
  <c r="J308" i="46" l="1"/>
  <c r="J69" i="46"/>
  <c r="J147" i="46"/>
  <c r="P142" i="46"/>
  <c r="P271" i="46"/>
  <c r="I145" i="46"/>
  <c r="H306" i="46"/>
  <c r="I68" i="46" l="1"/>
  <c r="G23" i="46"/>
  <c r="G24" i="46"/>
  <c r="G25" i="46"/>
  <c r="G26" i="46"/>
  <c r="G90" i="46"/>
  <c r="H145" i="46" s="1"/>
  <c r="P145" i="46" s="1"/>
  <c r="H67" i="46" l="1"/>
  <c r="P67" i="46" s="1"/>
  <c r="R44" i="3"/>
  <c r="F25" i="45" l="1"/>
  <c r="F23" i="45"/>
  <c r="F22" i="45"/>
  <c r="F21" i="45"/>
  <c r="F20" i="45"/>
  <c r="J115" i="54" l="1"/>
  <c r="I225" i="46"/>
  <c r="I226" i="46" s="1"/>
  <c r="H225" i="46"/>
  <c r="H226" i="46" s="1"/>
  <c r="I146" i="46"/>
  <c r="M28" i="3" l="1"/>
  <c r="N322" i="46" s="1"/>
  <c r="L28" i="3"/>
  <c r="N321" i="46" s="1"/>
  <c r="K28" i="3"/>
  <c r="N320" i="46" s="1"/>
  <c r="J28" i="3"/>
  <c r="N319" i="46" s="1"/>
  <c r="I28" i="3"/>
  <c r="N318" i="46" s="1"/>
  <c r="H28" i="3"/>
  <c r="L156" i="46"/>
  <c r="H27" i="3"/>
  <c r="H26" i="3"/>
  <c r="I156" i="46" s="1"/>
  <c r="H25" i="3"/>
  <c r="N77" i="46" s="1"/>
  <c r="G27" i="3"/>
  <c r="N235" i="46" s="1"/>
  <c r="G26" i="3"/>
  <c r="I155" i="46" s="1"/>
  <c r="G25" i="3"/>
  <c r="N76" i="46" s="1"/>
  <c r="T27" i="3"/>
  <c r="L236" i="46" s="1"/>
  <c r="U27" i="3"/>
  <c r="L237" i="46" s="1"/>
  <c r="V27" i="3"/>
  <c r="M238" i="46" s="1"/>
  <c r="W27" i="3"/>
  <c r="L239" i="46" s="1"/>
  <c r="X27" i="3"/>
  <c r="L240" i="46" s="1"/>
  <c r="Y27" i="3"/>
  <c r="L241" i="46" s="1"/>
  <c r="S27" i="3"/>
  <c r="L235" i="46" s="1"/>
  <c r="I27" i="3"/>
  <c r="H237" i="46" s="1"/>
  <c r="J27" i="3"/>
  <c r="N238" i="46" s="1"/>
  <c r="K27" i="3"/>
  <c r="H239" i="46" s="1"/>
  <c r="L27" i="3"/>
  <c r="H240" i="46" s="1"/>
  <c r="M27" i="3"/>
  <c r="I241" i="46" s="1"/>
  <c r="K26" i="3"/>
  <c r="N159" i="46" s="1"/>
  <c r="M26" i="3"/>
  <c r="I161" i="46" s="1"/>
  <c r="Y28" i="3"/>
  <c r="M322" i="46" s="1"/>
  <c r="Y26" i="3"/>
  <c r="L161" i="46" s="1"/>
  <c r="W26" i="3"/>
  <c r="L159" i="46" s="1"/>
  <c r="U26" i="3"/>
  <c r="M157" i="46" s="1"/>
  <c r="U25" i="3"/>
  <c r="L78" i="46" s="1"/>
  <c r="W25" i="3"/>
  <c r="L80" i="46" s="1"/>
  <c r="Y25" i="3"/>
  <c r="L82" i="46" s="1"/>
  <c r="U28" i="3"/>
  <c r="L318" i="46" s="1"/>
  <c r="V28" i="3"/>
  <c r="L319" i="46" s="1"/>
  <c r="W28" i="3"/>
  <c r="L320" i="46" s="1"/>
  <c r="X28" i="3"/>
  <c r="M321" i="46" s="1"/>
  <c r="T25" i="3"/>
  <c r="M77" i="46" s="1"/>
  <c r="V25" i="3"/>
  <c r="M79" i="46" s="1"/>
  <c r="X25" i="3"/>
  <c r="L81" i="46" s="1"/>
  <c r="T26" i="3"/>
  <c r="M156" i="46" s="1"/>
  <c r="V26" i="3"/>
  <c r="L158" i="46" s="1"/>
  <c r="X26" i="3"/>
  <c r="L160" i="46" s="1"/>
  <c r="T28" i="3"/>
  <c r="M317" i="46" s="1"/>
  <c r="L26" i="3"/>
  <c r="I160" i="46" s="1"/>
  <c r="I26" i="3"/>
  <c r="N157" i="46" s="1"/>
  <c r="J26" i="3"/>
  <c r="N158" i="46" s="1"/>
  <c r="J25" i="3"/>
  <c r="N79" i="46" s="1"/>
  <c r="I25" i="3"/>
  <c r="N78" i="46" s="1"/>
  <c r="K25" i="3"/>
  <c r="N80" i="46" s="1"/>
  <c r="L25" i="3"/>
  <c r="I81" i="46" s="1"/>
  <c r="M25" i="3"/>
  <c r="N82" i="46" s="1"/>
  <c r="N317" i="46" l="1"/>
  <c r="N236" i="46"/>
  <c r="H236" i="46"/>
  <c r="I78" i="46"/>
  <c r="I236" i="46"/>
  <c r="M80" i="46"/>
  <c r="M81" i="46"/>
  <c r="L157" i="46"/>
  <c r="L77" i="46"/>
  <c r="M239" i="46"/>
  <c r="M240" i="46"/>
  <c r="N239" i="46"/>
  <c r="H238" i="46"/>
  <c r="N241" i="46"/>
  <c r="H241" i="46"/>
  <c r="I238" i="46"/>
  <c r="N160" i="46"/>
  <c r="I76" i="46"/>
  <c r="I79" i="46"/>
  <c r="M82" i="46"/>
  <c r="M158" i="46"/>
  <c r="L79" i="46"/>
  <c r="N155" i="46"/>
  <c r="L238" i="46"/>
  <c r="N240" i="46"/>
  <c r="L322" i="46"/>
  <c r="I159" i="46"/>
  <c r="H235" i="46"/>
  <c r="M241" i="46"/>
  <c r="M237" i="46"/>
  <c r="L321" i="46"/>
  <c r="M159" i="46"/>
  <c r="M160" i="46"/>
  <c r="M318" i="46"/>
  <c r="M161" i="46"/>
  <c r="M235" i="46"/>
  <c r="L317" i="46"/>
  <c r="M319" i="46"/>
  <c r="M236" i="46"/>
  <c r="M320" i="46"/>
  <c r="M78" i="46"/>
  <c r="I77" i="46"/>
  <c r="I82" i="46"/>
  <c r="I157" i="46"/>
  <c r="N237" i="46"/>
  <c r="I158" i="46"/>
  <c r="N161" i="46"/>
  <c r="I235" i="46"/>
  <c r="N156" i="46"/>
  <c r="N81" i="46"/>
  <c r="I239" i="46"/>
  <c r="I80" i="46"/>
  <c r="I240" i="46"/>
  <c r="I237" i="46"/>
  <c r="V48" i="3"/>
  <c r="V44" i="3"/>
  <c r="U44" i="3"/>
  <c r="T44" i="3"/>
  <c r="S44" i="3"/>
  <c r="M127" i="54" l="1"/>
  <c r="L127" i="54"/>
  <c r="M128" i="54"/>
  <c r="L128" i="54"/>
  <c r="M129" i="54"/>
  <c r="L129" i="54"/>
  <c r="L130" i="54"/>
  <c r="M130" i="54"/>
  <c r="J309" i="46"/>
  <c r="F25" i="3"/>
  <c r="E25" i="3"/>
  <c r="K69" i="46"/>
  <c r="K70" i="46" s="1"/>
  <c r="K51" i="44"/>
  <c r="J321" i="46" l="1"/>
  <c r="J320" i="46"/>
  <c r="J317" i="46"/>
  <c r="J322" i="46"/>
  <c r="J319" i="46"/>
  <c r="J318" i="46"/>
  <c r="K82" i="46"/>
  <c r="K81" i="46"/>
  <c r="K80" i="46"/>
  <c r="K79" i="46"/>
  <c r="K78" i="46"/>
  <c r="K77" i="46"/>
  <c r="K114" i="54"/>
  <c r="H68" i="46"/>
  <c r="V47" i="3"/>
  <c r="V46" i="3"/>
  <c r="V45" i="3"/>
  <c r="I44" i="3"/>
  <c r="F44" i="3"/>
  <c r="S26" i="3"/>
  <c r="R26" i="3"/>
  <c r="S25" i="3"/>
  <c r="R25" i="3"/>
  <c r="L75" i="46" s="1"/>
  <c r="F26" i="3"/>
  <c r="N75" i="46"/>
  <c r="N74" i="46"/>
  <c r="K308" i="46"/>
  <c r="K309" i="46" s="1"/>
  <c r="I307" i="46"/>
  <c r="H307" i="46"/>
  <c r="H317" i="46" s="1"/>
  <c r="K227" i="46"/>
  <c r="K228" i="46" s="1"/>
  <c r="J227" i="46"/>
  <c r="J228" i="46" s="1"/>
  <c r="K147" i="46"/>
  <c r="K148" i="46" s="1"/>
  <c r="J148" i="46"/>
  <c r="J70" i="46"/>
  <c r="H146" i="46"/>
  <c r="I127" i="54" l="1"/>
  <c r="N127" i="54"/>
  <c r="I130" i="54"/>
  <c r="N130" i="54"/>
  <c r="L155" i="46"/>
  <c r="M155" i="46"/>
  <c r="L76" i="46"/>
  <c r="M76" i="46"/>
  <c r="K76" i="46"/>
  <c r="I319" i="46"/>
  <c r="I318" i="46"/>
  <c r="I317" i="46"/>
  <c r="I322" i="46"/>
  <c r="I321" i="46"/>
  <c r="I320" i="46"/>
  <c r="K322" i="46"/>
  <c r="K321" i="46"/>
  <c r="K318" i="46"/>
  <c r="K317" i="46"/>
  <c r="K320" i="46"/>
  <c r="K319" i="46"/>
  <c r="H322" i="46"/>
  <c r="H319" i="46"/>
  <c r="H318" i="46"/>
  <c r="H321" i="46"/>
  <c r="H320" i="46"/>
  <c r="J159" i="46"/>
  <c r="J156" i="46"/>
  <c r="J155" i="46"/>
  <c r="J161" i="46"/>
  <c r="J160" i="46"/>
  <c r="J158" i="46"/>
  <c r="J157" i="46"/>
  <c r="K159" i="46"/>
  <c r="K158" i="46"/>
  <c r="K156" i="46"/>
  <c r="K155" i="46"/>
  <c r="K161" i="46"/>
  <c r="K160" i="46"/>
  <c r="K157" i="46"/>
  <c r="H158" i="46"/>
  <c r="H157" i="46"/>
  <c r="H156" i="46"/>
  <c r="H155" i="46"/>
  <c r="H161" i="46"/>
  <c r="H160" i="46"/>
  <c r="H159" i="46"/>
  <c r="J82" i="46"/>
  <c r="J81" i="46"/>
  <c r="J80" i="46"/>
  <c r="J79" i="46"/>
  <c r="J78" i="46"/>
  <c r="J77" i="46"/>
  <c r="J76" i="46"/>
  <c r="H81" i="46"/>
  <c r="H80" i="46"/>
  <c r="H79" i="46"/>
  <c r="H78" i="46"/>
  <c r="H77" i="46"/>
  <c r="H76" i="46"/>
  <c r="H82"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s="1"/>
  <c r="K104" i="44" l="1"/>
  <c r="E91" i="44"/>
  <c r="E92" i="44" s="1"/>
  <c r="D91" i="44"/>
  <c r="D92" i="44" s="1"/>
  <c r="C91" i="44"/>
  <c r="F91" i="44"/>
  <c r="F92" i="44" s="1"/>
  <c r="G91" i="44"/>
  <c r="G92" i="44" s="1"/>
  <c r="H91" i="44"/>
  <c r="H92" i="44" s="1"/>
  <c r="I91" i="44"/>
  <c r="I92" i="44" s="1"/>
  <c r="C40" i="44"/>
  <c r="H39" i="44"/>
  <c r="H40" i="44" s="1"/>
  <c r="G39" i="44"/>
  <c r="G40" i="44" s="1"/>
  <c r="D39" i="44"/>
  <c r="D40" i="44" s="1"/>
  <c r="F39" i="44"/>
  <c r="F40" i="44" s="1"/>
  <c r="E39" i="44"/>
  <c r="E40" i="44" s="1"/>
  <c r="I39" i="44"/>
  <c r="I40" i="44" s="1"/>
  <c r="I26" i="44" s="1"/>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G121" i="44" l="1"/>
  <c r="F121" i="44"/>
  <c r="K116" i="44"/>
  <c r="G108" i="44"/>
  <c r="F108" i="44"/>
  <c r="G95" i="44"/>
  <c r="F95" i="44"/>
  <c r="F43" i="44"/>
  <c r="G43"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28" i="47"/>
  <c r="H17" i="47"/>
  <c r="H18" i="47"/>
  <c r="H16" i="47"/>
  <c r="P45" i="47" l="1"/>
  <c r="P58" i="47" s="1"/>
  <c r="P60" i="47" s="1"/>
  <c r="P73" i="47" s="1"/>
  <c r="P75" i="47" s="1"/>
  <c r="P88" i="47" s="1"/>
  <c r="P90" i="47" s="1"/>
  <c r="P103" i="47" s="1"/>
  <c r="P105" i="47" s="1"/>
  <c r="P118" i="47" s="1"/>
  <c r="P120" i="47" s="1"/>
  <c r="P133" i="47" s="1"/>
  <c r="P135" i="47" s="1"/>
  <c r="P148" i="47" s="1"/>
  <c r="P150" i="47" s="1"/>
  <c r="P163" i="47" s="1"/>
  <c r="K19" i="45"/>
  <c r="K33" i="45" s="1"/>
  <c r="J19" i="45"/>
  <c r="I19" i="45"/>
  <c r="H19" i="45"/>
  <c r="G19" i="45"/>
  <c r="F19" i="45"/>
  <c r="E19" i="45"/>
  <c r="G34" i="45" l="1"/>
  <c r="G33" i="45"/>
  <c r="J116" i="59"/>
  <c r="T45" i="3"/>
  <c r="T46" i="3"/>
  <c r="H33" i="45"/>
  <c r="H311" i="46" s="1"/>
  <c r="H315" i="46" s="1"/>
  <c r="D119" i="44"/>
  <c r="E33" i="45"/>
  <c r="C133" i="44" s="1"/>
  <c r="E34" i="45"/>
  <c r="D133" i="44" s="1"/>
  <c r="D22" i="43" s="1"/>
  <c r="E35" i="45"/>
  <c r="E36" i="45"/>
  <c r="E37" i="45"/>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I230" i="46"/>
  <c r="I233"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114" i="58" s="1"/>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G82" i="44"/>
  <c r="F82" i="44"/>
  <c r="K77"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P113" i="58" l="1"/>
  <c r="J127" i="58"/>
  <c r="H124" i="59"/>
  <c r="L125" i="57"/>
  <c r="L123" i="58" s="1"/>
  <c r="M126" i="54"/>
  <c r="M121" i="57" s="1"/>
  <c r="L126" i="54"/>
  <c r="L121" i="57" s="1"/>
  <c r="L123" i="57" s="1"/>
  <c r="J126" i="54"/>
  <c r="J122" i="58" s="1"/>
  <c r="K126" i="54"/>
  <c r="K122" i="58" s="1"/>
  <c r="N129" i="54"/>
  <c r="I129" i="54"/>
  <c r="H129" i="54"/>
  <c r="H121" i="60" s="1"/>
  <c r="I128" i="54"/>
  <c r="I121" i="59" s="1"/>
  <c r="N128" i="54"/>
  <c r="N121" i="59" s="1"/>
  <c r="H128" i="54"/>
  <c r="H121" i="59" s="1"/>
  <c r="N127" i="59"/>
  <c r="N124" i="60" s="1"/>
  <c r="N126" i="54"/>
  <c r="N122" i="58" s="1"/>
  <c r="I126" i="54"/>
  <c r="H126" i="54"/>
  <c r="H121" i="57" s="1"/>
  <c r="I129" i="58"/>
  <c r="I123" i="61"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4" i="46"/>
  <c r="H230" i="46"/>
  <c r="H233" i="46" s="1"/>
  <c r="M73" i="46"/>
  <c r="H23" i="43" s="1"/>
  <c r="H72" i="46"/>
  <c r="H73" i="46" s="1"/>
  <c r="C23" i="43" s="1"/>
  <c r="C78" i="44"/>
  <c r="C79" i="44" s="1"/>
  <c r="C80" i="44" s="1"/>
  <c r="I78" i="44"/>
  <c r="I79" i="44" s="1"/>
  <c r="I80" i="44" s="1"/>
  <c r="F78" i="44"/>
  <c r="F79" i="44" s="1"/>
  <c r="D78" i="44"/>
  <c r="D79" i="44" s="1"/>
  <c r="E78" i="44"/>
  <c r="E79" i="44" s="1"/>
  <c r="G78" i="44"/>
  <c r="G79" i="44" s="1"/>
  <c r="H78" i="44"/>
  <c r="H79"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L314" i="46"/>
  <c r="I127" i="59"/>
  <c r="I124" i="60" s="1"/>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20" i="44"/>
  <c r="F52" i="44"/>
  <c r="I52" i="44"/>
  <c r="D52" i="44"/>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L127" i="59"/>
  <c r="L124" i="60" s="1"/>
  <c r="J128" i="58"/>
  <c r="J123" i="60" s="1"/>
  <c r="I128" i="58"/>
  <c r="I123" i="60" s="1"/>
  <c r="J125" i="57"/>
  <c r="J123" i="58" s="1"/>
  <c r="I125" i="57"/>
  <c r="I123" i="58" s="1"/>
  <c r="L122" i="60"/>
  <c r="L121" i="60"/>
  <c r="L123" i="60"/>
  <c r="I126" i="61"/>
  <c r="L124" i="58"/>
  <c r="N72" i="46"/>
  <c r="P306" i="46"/>
  <c r="P147" i="46"/>
  <c r="H126" i="61"/>
  <c r="J128" i="60"/>
  <c r="J125" i="61" s="1"/>
  <c r="K113" i="59"/>
  <c r="K128" i="59" s="1"/>
  <c r="K124" i="61" s="1"/>
  <c r="H127" i="58"/>
  <c r="H123" i="59" s="1"/>
  <c r="K128" i="58"/>
  <c r="K123" i="60" s="1"/>
  <c r="K121" i="60"/>
  <c r="K121" i="61"/>
  <c r="H122" i="58"/>
  <c r="I121" i="60"/>
  <c r="J121" i="60"/>
  <c r="J121" i="61"/>
  <c r="J121" i="59"/>
  <c r="I122" i="58"/>
  <c r="I121" i="57"/>
  <c r="H121" i="61"/>
  <c r="K127" i="57"/>
  <c r="K122" i="60" s="1"/>
  <c r="K128" i="57"/>
  <c r="K122" i="61" s="1"/>
  <c r="K126" i="57"/>
  <c r="K122" i="59" s="1"/>
  <c r="K125" i="57"/>
  <c r="K123" i="58" s="1"/>
  <c r="P112" i="57"/>
  <c r="J113" i="57"/>
  <c r="H126" i="57"/>
  <c r="H122" i="59" s="1"/>
  <c r="K122" i="57"/>
  <c r="I315" i="46"/>
  <c r="P22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1" i="60"/>
  <c r="N122" i="60"/>
  <c r="L125" i="61"/>
  <c r="H125" i="60"/>
  <c r="M121" i="59"/>
  <c r="M122" i="59"/>
  <c r="M123" i="59"/>
  <c r="M124" i="59"/>
  <c r="M124" i="58"/>
  <c r="H124" i="58"/>
  <c r="L151" i="46"/>
  <c r="L153" i="46" s="1"/>
  <c r="G26" i="43" s="1"/>
  <c r="J126" i="61"/>
  <c r="J123" i="59"/>
  <c r="H122" i="61"/>
  <c r="L125" i="60"/>
  <c r="N311" i="46"/>
  <c r="J124" i="59"/>
  <c r="J72" i="46"/>
  <c r="J73" i="46" s="1"/>
  <c r="K72" i="46"/>
  <c r="N124" i="54" l="1"/>
  <c r="I35" i="43" s="1"/>
  <c r="J124" i="54"/>
  <c r="E35" i="43" s="1"/>
  <c r="H232" i="46"/>
  <c r="P121" i="54"/>
  <c r="K124" i="54"/>
  <c r="F35" i="43" s="1"/>
  <c r="M124" i="54"/>
  <c r="H35" i="43" s="1"/>
  <c r="I124" i="54"/>
  <c r="D35" i="43" s="1"/>
  <c r="P122" i="54"/>
  <c r="L124" i="54"/>
  <c r="G35" i="43" s="1"/>
  <c r="H124" i="54"/>
  <c r="C35" i="43" s="1"/>
  <c r="P119" i="54"/>
  <c r="P120" i="54"/>
  <c r="K234" i="46"/>
  <c r="F29" i="43" s="1"/>
  <c r="I234" i="46"/>
  <c r="D29" i="43" s="1"/>
  <c r="H231" i="46"/>
  <c r="H316" i="46"/>
  <c r="L234" i="46"/>
  <c r="G29" i="43" s="1"/>
  <c r="I152" i="46"/>
  <c r="I151" i="46"/>
  <c r="N73" i="46"/>
  <c r="I23" i="43" s="1"/>
  <c r="L73" i="46"/>
  <c r="G23" i="43" s="1"/>
  <c r="K73" i="46"/>
  <c r="F23" i="43" s="1"/>
  <c r="K66" i="44"/>
  <c r="E53" i="44"/>
  <c r="I53" i="44"/>
  <c r="I54" i="44" s="1"/>
  <c r="F53" i="44"/>
  <c r="F54" i="44" s="1"/>
  <c r="D53" i="44"/>
  <c r="K52" i="44"/>
  <c r="G53" i="44"/>
  <c r="G57" i="44" s="1"/>
  <c r="G27" i="44" s="1"/>
  <c r="I316" i="46"/>
  <c r="D32" i="43" s="1"/>
  <c r="J313" i="46"/>
  <c r="J232" i="46"/>
  <c r="J234" i="46" s="1"/>
  <c r="J153" i="46"/>
  <c r="E26" i="43" s="1"/>
  <c r="J314" i="46"/>
  <c r="D23" i="43"/>
  <c r="K23" i="43" s="1"/>
  <c r="C54" i="44"/>
  <c r="C134" i="44"/>
  <c r="C25" i="43" s="1"/>
  <c r="C137" i="44"/>
  <c r="K92" i="44"/>
  <c r="E18" i="44" s="1"/>
  <c r="N121" i="57"/>
  <c r="N123" i="57" s="1"/>
  <c r="I123" i="57"/>
  <c r="J312" i="46"/>
  <c r="D136" i="44"/>
  <c r="D31" i="43" s="1"/>
  <c r="N125" i="58"/>
  <c r="D106" i="44"/>
  <c r="D138" i="44"/>
  <c r="E106" i="44"/>
  <c r="E111" i="44" s="1"/>
  <c r="E109" i="44" s="1"/>
  <c r="F109" i="44"/>
  <c r="F106" i="44"/>
  <c r="E119" i="44"/>
  <c r="E124" i="44" s="1"/>
  <c r="E122" i="44" s="1"/>
  <c r="E123" i="44" s="1"/>
  <c r="E139" i="44"/>
  <c r="C139" i="44"/>
  <c r="I119" i="44"/>
  <c r="I32" i="44"/>
  <c r="I139" i="44" s="1"/>
  <c r="F122" i="44"/>
  <c r="F119" i="44"/>
  <c r="K65" i="44"/>
  <c r="I93" i="44"/>
  <c r="I30" i="44"/>
  <c r="I137" i="44" s="1"/>
  <c r="I34" i="43" s="1"/>
  <c r="H106" i="44"/>
  <c r="H111" i="44" s="1"/>
  <c r="H109" i="44" s="1"/>
  <c r="G109" i="44"/>
  <c r="G106" i="44"/>
  <c r="C138" i="44"/>
  <c r="C106" i="44"/>
  <c r="H119" i="44"/>
  <c r="H124" i="44" s="1"/>
  <c r="H122" i="44" s="1"/>
  <c r="D80" i="44"/>
  <c r="K78" i="44"/>
  <c r="I106" i="44"/>
  <c r="I31" i="44"/>
  <c r="I138" i="44" s="1"/>
  <c r="G122" i="44"/>
  <c r="G119" i="44"/>
  <c r="I29" i="44"/>
  <c r="I136" i="44" s="1"/>
  <c r="I31" i="43" s="1"/>
  <c r="G70" i="44"/>
  <c r="G67" i="44"/>
  <c r="F93" i="44"/>
  <c r="F96" i="44"/>
  <c r="E93" i="44"/>
  <c r="E98" i="44" s="1"/>
  <c r="E96" i="44"/>
  <c r="C136" i="44"/>
  <c r="C93" i="44"/>
  <c r="G96" i="44"/>
  <c r="G93" i="44"/>
  <c r="H96" i="44"/>
  <c r="H93" i="44"/>
  <c r="H98" i="44" s="1"/>
  <c r="G41" i="44"/>
  <c r="G44" i="44"/>
  <c r="H41" i="44"/>
  <c r="H46" i="44" s="1"/>
  <c r="H44" i="44"/>
  <c r="F41" i="44"/>
  <c r="F44" i="44"/>
  <c r="E41" i="44"/>
  <c r="E46" i="44" s="1"/>
  <c r="E44" i="44" s="1"/>
  <c r="E133" i="44" s="1"/>
  <c r="E22" i="43" s="1"/>
  <c r="K39" i="44"/>
  <c r="E83" i="44"/>
  <c r="E80" i="44"/>
  <c r="E85" i="44" s="1"/>
  <c r="G80" i="44"/>
  <c r="G83" i="44"/>
  <c r="G29" i="44" s="1"/>
  <c r="G136" i="44" s="1"/>
  <c r="G31" i="43" s="1"/>
  <c r="H80" i="44"/>
  <c r="H85" i="44" s="1"/>
  <c r="H83" i="44" s="1"/>
  <c r="H84" i="44" s="1"/>
  <c r="E67" i="44"/>
  <c r="E72" i="44" s="1"/>
  <c r="E70" i="44" s="1"/>
  <c r="K40" i="44"/>
  <c r="E14" i="44" s="1"/>
  <c r="I67" i="44"/>
  <c r="I28" i="44"/>
  <c r="I135" i="44" s="1"/>
  <c r="I28" i="43" s="1"/>
  <c r="C67" i="44"/>
  <c r="C135" i="44"/>
  <c r="H54" i="44"/>
  <c r="H59" i="44" s="1"/>
  <c r="H57" i="44" s="1"/>
  <c r="H67" i="44"/>
  <c r="H72" i="44" s="1"/>
  <c r="H70" i="44"/>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H234" i="46" l="1"/>
  <c r="C29" i="43" s="1"/>
  <c r="G54" i="44"/>
  <c r="P124" i="54"/>
  <c r="K35" i="43"/>
  <c r="H135" i="44"/>
  <c r="H28" i="43" s="1"/>
  <c r="G28" i="44"/>
  <c r="G135" i="44" s="1"/>
  <c r="G28" i="43" s="1"/>
  <c r="H45" i="44"/>
  <c r="H133" i="44"/>
  <c r="H22" i="43" s="1"/>
  <c r="F45" i="44"/>
  <c r="F26" i="44"/>
  <c r="F133" i="44" s="1"/>
  <c r="F22" i="43" s="1"/>
  <c r="L16" i="47" s="1"/>
  <c r="G45" i="44"/>
  <c r="G26" i="44"/>
  <c r="G133" i="44" s="1"/>
  <c r="G22" i="43" s="1"/>
  <c r="M17" i="47" s="1"/>
  <c r="I27" i="44"/>
  <c r="I134" i="44" s="1"/>
  <c r="I25" i="43" s="1"/>
  <c r="E54" i="44"/>
  <c r="E59" i="44" s="1"/>
  <c r="E57" i="44" s="1"/>
  <c r="I31" i="47"/>
  <c r="I16" i="47"/>
  <c r="I153" i="46"/>
  <c r="D26" i="43" s="1"/>
  <c r="O17" i="47"/>
  <c r="O22" i="47"/>
  <c r="O20" i="47"/>
  <c r="O18" i="47"/>
  <c r="O21" i="47"/>
  <c r="O24" i="47"/>
  <c r="O26" i="47"/>
  <c r="O25" i="47"/>
  <c r="O16" i="47"/>
  <c r="O19" i="47"/>
  <c r="O23" i="47"/>
  <c r="O27" i="47"/>
  <c r="K119" i="44"/>
  <c r="K122" i="44"/>
  <c r="K106" i="44"/>
  <c r="K53" i="44"/>
  <c r="E15" i="44" s="1"/>
  <c r="K70" i="44"/>
  <c r="G58" i="44"/>
  <c r="H134" i="44"/>
  <c r="H25" i="43" s="1"/>
  <c r="D54" i="44"/>
  <c r="F57" i="44"/>
  <c r="D134" i="44"/>
  <c r="D25" i="43" s="1"/>
  <c r="K41" i="44"/>
  <c r="K44" i="44"/>
  <c r="I17" i="47"/>
  <c r="P232" i="46"/>
  <c r="P234" i="46" s="1"/>
  <c r="J316" i="46"/>
  <c r="E32" i="43" s="1"/>
  <c r="P73" i="46"/>
  <c r="E29" i="43"/>
  <c r="J23" i="47"/>
  <c r="J21" i="47"/>
  <c r="J25" i="47"/>
  <c r="J22" i="47"/>
  <c r="J20" i="47"/>
  <c r="J27" i="47"/>
  <c r="J19" i="47"/>
  <c r="J16" i="47"/>
  <c r="J17" i="47"/>
  <c r="J26" i="47"/>
  <c r="J18" i="47"/>
  <c r="J24" i="47"/>
  <c r="K16" i="47"/>
  <c r="K17" i="47"/>
  <c r="E138" i="44"/>
  <c r="K109" i="44"/>
  <c r="C34" i="43"/>
  <c r="E137" i="44"/>
  <c r="E34" i="43" s="1"/>
  <c r="K96" i="44"/>
  <c r="C28" i="43"/>
  <c r="C31" i="43"/>
  <c r="F97" i="44"/>
  <c r="F30" i="44"/>
  <c r="F137" i="44" s="1"/>
  <c r="F34" i="43" s="1"/>
  <c r="G123" i="44"/>
  <c r="G32" i="44"/>
  <c r="G139" i="44" s="1"/>
  <c r="G97" i="44"/>
  <c r="G30" i="44"/>
  <c r="G137" i="44" s="1"/>
  <c r="G34" i="43" s="1"/>
  <c r="H110" i="44"/>
  <c r="H138" i="44"/>
  <c r="F110" i="44"/>
  <c r="F31" i="44"/>
  <c r="F138" i="44" s="1"/>
  <c r="G110" i="44"/>
  <c r="G31" i="44"/>
  <c r="G138" i="44" s="1"/>
  <c r="H97" i="44"/>
  <c r="H137" i="44"/>
  <c r="H34" i="43" s="1"/>
  <c r="F123" i="44"/>
  <c r="F32" i="44"/>
  <c r="F139" i="44" s="1"/>
  <c r="H123" i="44"/>
  <c r="H139" i="44"/>
  <c r="K79" i="44"/>
  <c r="E17" i="44" s="1"/>
  <c r="D93" i="44"/>
  <c r="K93" i="44" s="1"/>
  <c r="D137" i="44"/>
  <c r="D139" i="44"/>
  <c r="K80" i="44"/>
  <c r="E110" i="44"/>
  <c r="G71" i="44"/>
  <c r="E97" i="44"/>
  <c r="E45" i="44"/>
  <c r="H136" i="44"/>
  <c r="H31" i="43" s="1"/>
  <c r="G84" i="44"/>
  <c r="E84" i="44"/>
  <c r="E136" i="44"/>
  <c r="E31" i="43" s="1"/>
  <c r="G134" i="44"/>
  <c r="G25" i="43" s="1"/>
  <c r="H58" i="44"/>
  <c r="D135" i="44"/>
  <c r="D67" i="44"/>
  <c r="K67" i="44" s="1"/>
  <c r="H71" i="44"/>
  <c r="F29" i="44"/>
  <c r="F136" i="44" s="1"/>
  <c r="F84" i="44"/>
  <c r="K83" i="44"/>
  <c r="E16" i="44"/>
  <c r="E135" i="44"/>
  <c r="E28" i="43" s="1"/>
  <c r="E71" i="44"/>
  <c r="F28" i="44"/>
  <c r="F135" i="44" s="1"/>
  <c r="F28" i="43" s="1"/>
  <c r="F71" i="44"/>
  <c r="P122" i="58"/>
  <c r="P125" i="58" s="1"/>
  <c r="P121" i="57"/>
  <c r="P123" i="57" s="1"/>
  <c r="J125" i="59"/>
  <c r="P122" i="61"/>
  <c r="P127" i="61" s="1"/>
  <c r="P122" i="60"/>
  <c r="P126" i="60" s="1"/>
  <c r="P125" i="59"/>
  <c r="P152" i="46"/>
  <c r="P314" i="46"/>
  <c r="K27" i="47"/>
  <c r="K24" i="47"/>
  <c r="K20" i="47"/>
  <c r="K18" i="47"/>
  <c r="K26" i="47"/>
  <c r="K22" i="47"/>
  <c r="K25" i="47"/>
  <c r="K21" i="47"/>
  <c r="K23" i="47"/>
  <c r="P312" i="46"/>
  <c r="C32" i="43"/>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K22" i="43" l="1"/>
  <c r="I47" i="47"/>
  <c r="I61" i="47"/>
  <c r="K54" i="44"/>
  <c r="L17" i="47"/>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L24" i="47"/>
  <c r="M20" i="47"/>
  <c r="M27" i="47"/>
  <c r="N22" i="47"/>
  <c r="N34" i="47"/>
  <c r="N24" i="47"/>
  <c r="N25" i="47"/>
  <c r="N26" i="47"/>
  <c r="N16" i="47"/>
  <c r="N18" i="47"/>
  <c r="N19" i="47"/>
  <c r="N20" i="47"/>
  <c r="N17" i="47"/>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J28" i="47"/>
  <c r="M130" i="47"/>
  <c r="M121" i="47"/>
  <c r="M126" i="47"/>
  <c r="M159" i="47"/>
  <c r="M146" i="47"/>
  <c r="M143" i="47"/>
  <c r="M131" i="47"/>
  <c r="M152" i="47"/>
  <c r="M139" i="47"/>
  <c r="M127" i="47"/>
  <c r="M153" i="47"/>
  <c r="M145" i="47"/>
  <c r="M124" i="47"/>
  <c r="M160" i="47"/>
  <c r="M123" i="47"/>
  <c r="M147" i="47"/>
  <c r="M156" i="47"/>
  <c r="D34" i="43"/>
  <c r="K34" i="43" s="1"/>
  <c r="I109" i="47"/>
  <c r="M100" i="47"/>
  <c r="K84" i="44"/>
  <c r="M111" i="47"/>
  <c r="M97" i="47"/>
  <c r="M109" i="47"/>
  <c r="M107" i="47"/>
  <c r="M106" i="47"/>
  <c r="M101" i="47"/>
  <c r="M95" i="47"/>
  <c r="M102" i="47"/>
  <c r="M98" i="47"/>
  <c r="M94"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I30" i="47" s="1"/>
  <c r="K26" i="43"/>
  <c r="K32" i="43"/>
  <c r="P316" i="46"/>
  <c r="Q17" i="47" l="1"/>
  <c r="Q16" i="47"/>
  <c r="Q19" i="47"/>
  <c r="Q22" i="47"/>
  <c r="Q20" i="47"/>
  <c r="Q18" i="47"/>
  <c r="Q26" i="47"/>
  <c r="Q21" i="47"/>
  <c r="Q25"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M45" i="47"/>
  <c r="M58" i="47" s="1"/>
  <c r="M60" i="47" s="1"/>
  <c r="M73" i="47" s="1"/>
  <c r="M75" i="47" s="1"/>
  <c r="M88" i="47" s="1"/>
  <c r="J45" i="47"/>
  <c r="J58" i="47" s="1"/>
  <c r="J60" i="47" s="1"/>
  <c r="J73" i="47" s="1"/>
  <c r="J75" i="47" s="1"/>
  <c r="J88" i="47" s="1"/>
  <c r="D37" i="43" s="1"/>
  <c r="I45" i="47"/>
  <c r="I58" i="47" s="1"/>
  <c r="I60" i="47" s="1"/>
  <c r="I73" i="47" s="1"/>
  <c r="I75" i="47" s="1"/>
  <c r="I88" i="47" s="1"/>
  <c r="C37" i="43"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E56" i="43" s="1"/>
  <c r="L45" i="47"/>
  <c r="L58" i="47" s="1"/>
  <c r="L60" i="47" s="1"/>
  <c r="L73" i="47" s="1"/>
  <c r="L75" i="47" s="1"/>
  <c r="L88" i="47" s="1"/>
  <c r="I90" i="47"/>
  <c r="I103" i="47" s="1"/>
  <c r="I105" i="47" s="1"/>
  <c r="I118" i="47" s="1"/>
  <c r="I120" i="47" s="1"/>
  <c r="I133" i="47" s="1"/>
  <c r="I135" i="47" s="1"/>
  <c r="I148" i="47" s="1"/>
  <c r="I150" i="47" s="1"/>
  <c r="I163" i="47" s="1"/>
  <c r="C38" i="43"/>
  <c r="E53"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4" i="43" s="1"/>
  <c r="E58" i="44"/>
  <c r="K58" i="44" s="1"/>
  <c r="E134" i="44"/>
  <c r="K134" i="44" l="1"/>
  <c r="E25" i="43"/>
  <c r="K25" i="43" s="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Q135" i="47"/>
  <c r="Q148" i="47" s="1"/>
  <c r="K38" i="43" l="1"/>
  <c r="H14" i="43" s="1"/>
  <c r="E38" i="43"/>
  <c r="E55" i="43" s="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27"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0"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3"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6"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<sst xmlns="http://schemas.openxmlformats.org/spreadsheetml/2006/main" count="2154" uniqueCount="543">
  <si>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</si>
  <si>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</si>
  <si>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</si>
  <si>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</si>
  <si>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</si>
  <si>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</si>
  <si>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</si>
  <si>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</si>
  <si>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</si>
  <si>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</si>
  <si>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</si>
  <si>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</si>
  <si>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</si>
  <si>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</si>
  <si>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</si>
  <si>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</si>
  <si>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</si>
  <si>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</si>
  <si>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</si>
  <si>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</si>
  <si>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</si>
  <si>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</si>
  <si>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</si>
  <si>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</si>
  <si>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</si>
  <si>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</si>
  <si>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</si>
  <si>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</si>
  <si>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</si>
  <si>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</si>
  <si>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</si>
  <si>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</si>
  <si>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</si>
  <si>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</si>
  <si>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</si>
  <si>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</si>
  <si>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</si>
  <si>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</si>
  <si>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</si>
  <si>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</si>
  <si>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</si>
  <si>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</si>
  <si>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</si>
  <si>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</si>
  <si>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</si>
  <si>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</si>
  <si>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</si>
  <si>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</si>
  <si>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</si>
  <si>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</si>
  <si>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</si>
  <si>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</si>
  <si>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</si>
  <si>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</si>
  <si>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</si>
  <si>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</si>
  <si>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</si>
  <si>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</si>
  <si>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</si>
  <si>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</si>
  <si>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</si>
  <si>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</si>
  <si>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</si>
  <si>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</si>
  <si>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</si>
  <si>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</si>
  <si>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</si>
  <si>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</si>
  <si>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</si>
  <si>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</si>
  <si>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</si>
  <si>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</si>
  <si>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</si>
  <si>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</si>
  <si>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</si>
  <si>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</si>
  <si>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</si>
  <si>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</si>
  <si>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</si>
  <si>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</si>
  <si>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</si>
  <si>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</si>
  <si>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</si>
  <si>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</si>
  <si>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</si>
  <si>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</si>
  <si>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</si>
  <si>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</si>
  <si>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</si>
  <si>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</si>
  <si>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</si>
  <si>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</si>
  <si>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</si>
  <si>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</si>
  <si>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</si>
  <si>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</si>
  <si>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</si>
  <si>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</si>
  <si>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</si>
  <si>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</si>
  <si>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</si>
  <si>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</si>
  <si>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</si>
  <si>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</si>
  <si>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</si>
  <si>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</si>
  <si>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</si>
  <si>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</si>
  <si>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</si>
  <si>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</si>
  <si>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</si>
  <si>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</si>
  <si>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</si>
  <si>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</si>
  <si>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</si>
  <si>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</si>
  <si>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</si>
  <si>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</si>
  <si>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</si>
  <si>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</si>
  <si>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</si>
  <si>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</si>
  <si>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</si>
  <si>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</si>
  <si>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</si>
  <si>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</si>
  <si>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</si>
  <si>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</si>
  <si>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</si>
  <si>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</si>
  <si>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</si>
  <si>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</si>
  <si>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</si>
  <si>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</si>
  <si>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</si>
  <si>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</si>
  <si>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</si>
  <si>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</si>
  <si>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</si>
  <si>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</si>
  <si>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</si>
  <si>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</si>
  <si>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</si>
  <si>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</si>
  <si>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</si>
  <si>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</si>
  <si>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</si>
  <si>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</si>
  <si>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</si>
  <si>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</si>
  <si>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</si>
  <si>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</si>
  <si>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</si>
  <si>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</si>
  <si>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</si>
  <si>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</si>
  <si>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</si>
  <si>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</si>
  <si>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</si>
  <si>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</si>
  <si>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</si>
  <si>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</si>
  <si>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</si>
  <si>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</si>
  <si>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</si>
  <si>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</si>
  <si>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</si>
  <si>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</si>
  <si>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</si>
  <si>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</si>
  <si>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</si>
  <si>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</si>
  <si>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</si>
  <si>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</si>
  <si>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</si>
  <si>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</si>
  <si>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</si>
  <si>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</si>
  <si>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</si>
  <si>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</si>
  <si>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</si>
  <si>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</si>
  <si>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</si>
  <si>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</si>
  <si>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</si>
  <si>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</si>
  <si>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</si>
  <si>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</si>
  <si>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</si>
  <si>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</si>
  <si>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</si>
  <si>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</si>
  <si>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</si>
  <si>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</si>
  <si>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</si>
  <si>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</si>
  <si>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</si>
  <si>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</si>
  <si>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</si>
  <si>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</si>
  <si>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</si>
  <si>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</si>
  <si>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</si>
  <si>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</si>
  <si>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</si>
  <si>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</si>
  <si>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</si>
  <si>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</si>
  <si>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</si>
  <si>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</si>
  <si>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</si>
  <si>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</si>
  <si>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</si>
  <si>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</si>
  <si>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</si>
  <si>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</si>
  <si>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</si>
  <si>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</si>
  <si>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</si>
  <si>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</si>
  <si>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</si>
  <si>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</si>
  <si>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</si>
  <si>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</si>
  <si>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</si>
  <si>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</si>
  <si>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</si>
  <si>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</si>
  <si>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</si>
  <si>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</si>
  <si>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</si>
  <si>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</si>
  <si>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</si>
  <si>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</si>
  <si>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</si>
  <si>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</si>
  <si>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</si>
  <si>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</si>
  <si>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</si>
  <si>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</si>
  <si>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</si>
  <si>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</si>
  <si>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</si>
  <si>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</si>
  <si>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</si>
  <si>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</si>
  <si>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</si>
  <si>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</si>
  <si>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</si>
  <si>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</si>
  <si>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</si>
  <si>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</si>
  <si>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</si>
  <si>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</si>
  <si>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</si>
  <si>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</si>
  <si>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</si>
  <si>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</si>
  <si>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</si>
  <si>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</si>
  <si>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</si>
  <si>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</si>
  <si>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</si>
  <si>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</si>
  <si>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</si>
  <si>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</si>
  <si>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</si>
  <si>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</si>
  <si>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</si>
  <si>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</si>
  <si>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</si>
  <si>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</si>
  <si>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</si>
  <si>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</si>
  <si>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</si>
  <si>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</si>
  <si>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</si>
  <si>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</si>
  <si>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</si>
  <si>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</si>
  <si>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</si>
  <si>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</si>
  <si>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</si>
  <si>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</si>
  <si>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</si>
  <si>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</si>
  <si>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</si>
  <si>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</si>
  <si>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</si>
  <si>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</si>
  <si>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</si>
  <si>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</si>
  <si>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</si>
  <si>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</si>
  <si>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</si>
  <si>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</si>
  <si>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</si>
  <si>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</si>
  <si>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</si>
  <si>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</si>
  <si>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</si>
  <si>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</si>
  <si>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</si>
  <si>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</si>
  <si>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</si>
  <si>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</si>
  <si>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</si>
  <si>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</si>
  <si>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</si>
  <si>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</si>
  <si>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</si>
  <si>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</si>
  <si>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</si>
  <si>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</si>
  <si>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</si>
  <si>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</si>
  <si>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</si>
  <si>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</si>
  <si>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</si>
  <si>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</si>
  <si>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</si>
  <si>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</si>
  <si>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</si>
  <si>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</si>
  <si>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</si>
  <si>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</si>
  <si>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</si>
  <si>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</si>
  <si>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</si>
  <si>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</si>
  <si>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</si>
  <si>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</si>
  <si>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</si>
  <si>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</si>
  <si>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</si>
  <si>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</si>
  <si>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</si>
  <si>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</si>
  <si>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</si>
  <si>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</si>
  <si>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</si>
  <si>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</si>
  <si>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</si>
  <si>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</si>
  <si>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</si>
  <si>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</si>
  <si>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</si>
  <si>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</si>
  <si>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</si>
  <si>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</si>
  <si>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</si>
  <si>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</si>
  <si>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</si>
  <si>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</si>
  <si>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</si>
  <si>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</si>
  <si>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</si>
  <si>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</si>
  <si>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</si>
  <si>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</si>
  <si>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</si>
  <si>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</si>
  <si>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</si>
  <si>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</si>
  <si>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</si>
  <si>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</si>
  <si>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</si>
  <si>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</si>
  <si>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</si>
  <si>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</si>
  <si>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</si>
  <si>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</si>
  <si>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</si>
  <si>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</si>
  <si>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</si>
  <si>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</si>
  <si>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</si>
  <si>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</si>
  <si>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</si>
  <si>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</si>
  <si>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</si>
  <si>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</si>
  <si>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</si>
  <si>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</si>
  <si>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</si>
  <si>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</si>
  <si>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</si>
  <si>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</si>
  <si>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</si>
  <si>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</si>
  <si>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</si>
  <si>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</si>
  <si>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</si>
  <si>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</si>
  <si>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</si>
  <si>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</si>
  <si>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</si>
  <si>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</si>
  <si>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</si>
  <si>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</si>
  <si>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</si>
  <si>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</si>
  <si>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</si>
  <si>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</si>
  <si>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</si>
  <si>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</si>
  <si>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</si>
  <si>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</si>
  <si>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</si>
  <si>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</si>
  <si>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</si>
  <si>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</si>
  <si>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</si>
  <si>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</si>
  <si>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</si>
  <si>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</si>
  <si>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</si>
  <si>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</si>
  <si>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</si>
  <si>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</si>
  <si>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</si>
  <si>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</si>
  <si>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</si>
  <si>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</si>
  <si>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</si>
  <si>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</si>
  <si>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</si>
  <si>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</si>
  <si>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</si>
  <si>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</si>
  <si>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</si>
  <si>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</si>
  <si>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</si>
  <si>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</si>
  <si>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</si>
  <si>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</si>
  <si>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</si>
  <si>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</si>
  <si>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</si>
  <si>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</si>
  <si>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</si>
  <si>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</si>
  <si>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</si>
  <si>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</si>
  <si>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</si>
  <si>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</si>
  <si>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</si>
  <si>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</si>
  <si>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</si>
  <si>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</si>
  <si>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</si>
  <si>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</si>
  <si>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</si>
  <si>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</si>
  <si>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</si>
  <si>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</si>
  <si>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</si>
  <si>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</si>
  <si>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</si>
  <si>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</si>
  <si>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</si>
  <si>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</si>
  <si>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</si>
  <si>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</si>
  <si>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</si>
  <si>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</si>
  <si>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</si>
  <si>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</si>
  <si>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</si>
  <si>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</si>
  <si>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</si>
  <si>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</si>
  <si>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</si>
  <si>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</si>
  <si>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</si>
  <si>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</si>
  <si>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</si>
  <si>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</si>
  <si>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</si>
  <si>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</si>
  <si>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</si>
  <si>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</si>
  <si>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</si>
  <si>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</si>
  <si>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</si>
  <si>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</si>
  <si>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</si>
  <si>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</si>
  <si>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</si>
  <si>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</si>
  <si>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</si>
  <si>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</si>
  <si>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</si>
  <si>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</si>
  <si>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</si>
  <si>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</si>
  <si>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</si>
  <si>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</si>
  <si>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</si>
  <si>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</si>
  <si>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</si>
  <si>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</si>
  <si>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</si>
  <si>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</si>
  <si>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</si>
  <si>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</si>
  <si>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</si>
  <si>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</si>
  <si>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EB-2009-0212</t>
  </si>
  <si>
    <t>EB-2010-0064</t>
  </si>
  <si>
    <t>EB-2011-0293</t>
  </si>
  <si>
    <t>EB-2012-0105</t>
  </si>
  <si>
    <t>EB-2013-0111</t>
  </si>
  <si>
    <t>EB-2014-0056</t>
  </si>
  <si>
    <t>EB-2015-0052</t>
  </si>
  <si>
    <t>EB-2016-0056</t>
  </si>
  <si>
    <t>May 1, 2015
to
Apr 30, 2016</t>
  </si>
  <si>
    <t>May 1, 2016
to
Apr 30, 2017</t>
  </si>
  <si>
    <t>May 1, 2017
to
Apr 30, 2018</t>
  </si>
  <si>
    <t>General Service 50 - 4,999 kW</t>
  </si>
  <si>
    <r>
      <t xml:space="preserve">Weather Normal Billed kWh </t>
    </r>
    <r>
      <rPr>
        <sz val="11"/>
        <color rgb="FFFF0000"/>
        <rFont val="Arial"/>
        <family val="2"/>
      </rPr>
      <t>(2011)</t>
    </r>
  </si>
  <si>
    <r>
      <t xml:space="preserve">Weather Normal Billed kW </t>
    </r>
    <r>
      <rPr>
        <sz val="11"/>
        <color rgb="FFFF0000"/>
        <rFont val="Arial"/>
        <family val="2"/>
      </rPr>
      <t>(2011)</t>
    </r>
  </si>
  <si>
    <r>
      <t xml:space="preserve">Weather Normal Billed kWh </t>
    </r>
    <r>
      <rPr>
        <sz val="11"/>
        <color rgb="FFFF0000"/>
        <rFont val="Arial"/>
        <family val="2"/>
      </rPr>
      <t>(2012)</t>
    </r>
  </si>
  <si>
    <r>
      <t xml:space="preserve">Weather Normal Billed kW </t>
    </r>
    <r>
      <rPr>
        <sz val="11"/>
        <color rgb="FFFF0000"/>
        <rFont val="Arial"/>
        <family val="2"/>
      </rPr>
      <t>(2012)</t>
    </r>
  </si>
  <si>
    <r>
      <t xml:space="preserve">Weather Normal Billed kWh </t>
    </r>
    <r>
      <rPr>
        <sz val="11"/>
        <color rgb="FFFF0000"/>
        <rFont val="Arial"/>
        <family val="2"/>
      </rPr>
      <t>(2013)</t>
    </r>
  </si>
  <si>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</si>
  <si>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</si>
  <si>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</si>
  <si>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r>
      <t xml:space="preserve">Weather Normal Billed kWh </t>
    </r>
    <r>
      <rPr>
        <sz val="11"/>
        <color rgb="FFFF0000"/>
        <rFont val="Arial"/>
        <family val="2"/>
      </rPr>
      <t>(2015)</t>
    </r>
  </si>
  <si>
    <r>
      <t xml:space="preserve">Weather Normal Billed kW </t>
    </r>
    <r>
      <rPr>
        <sz val="11"/>
        <color rgb="FFFF0000"/>
        <rFont val="Arial"/>
        <family val="2"/>
      </rPr>
      <t>(2015)</t>
    </r>
  </si>
  <si>
    <r>
      <t xml:space="preserve">Weather Normal Billed kWh </t>
    </r>
    <r>
      <rPr>
        <sz val="11"/>
        <color rgb="FFFF0000"/>
        <rFont val="Arial"/>
        <family val="2"/>
      </rPr>
      <t>(2016)</t>
    </r>
  </si>
  <si>
    <r>
      <t xml:space="preserve">Weather Normal Billed kW </t>
    </r>
    <r>
      <rPr>
        <sz val="11"/>
        <color rgb="FFFF0000"/>
        <rFont val="Arial"/>
        <family val="2"/>
      </rPr>
      <t>(2016)</t>
    </r>
  </si>
  <si>
    <r>
      <t xml:space="preserve">Weather Normal Billed kWh </t>
    </r>
    <r>
      <rPr>
        <sz val="11"/>
        <color rgb="FFFF0000"/>
        <rFont val="Arial"/>
        <family val="2"/>
      </rPr>
      <t>(2017)</t>
    </r>
  </si>
  <si>
    <r>
      <t xml:space="preserve">Weather Normal Billed kW </t>
    </r>
    <r>
      <rPr>
        <sz val="11"/>
        <color rgb="FFFF0000"/>
        <rFont val="Arial"/>
        <family val="2"/>
      </rPr>
      <t>(2017)</t>
    </r>
  </si>
  <si>
    <t>General Service 
50 - 4,999 kW</t>
  </si>
  <si>
    <t>chapter 2 I LF waiting for oeb insight</t>
  </si>
  <si>
    <t>RESIDENTIAL</t>
  </si>
  <si>
    <t>GENERAL SERVICE &lt; 50KW</t>
  </si>
  <si>
    <t>GENERAL SERVICE &gt;50 TO 4,999KW</t>
  </si>
  <si>
    <t>STREET LIGHTING</t>
  </si>
  <si>
    <t>kwh</t>
  </si>
  <si>
    <t>kw</t>
  </si>
  <si>
    <t>rate riders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</si>
</sst>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_(* #,##0.0000_);_(* \(#,##0.0000\);_(* &quot;-&quot;??_);_(@_)"/>
    <numFmt numFmtId="180" formatCode="_-&quot;$&quot;* #,##0.00000_-;\-&quot;$&quot;* #,##0.00000_-;_-&quot;$&quot;* &quot;-&quot;??_-;_-@_-"/>
  </numFmts>
  <fonts count="88" x14ac:knownFonts="1">
    <font>
      <sz val="11"/>
      <color theme="1"/>
      <name val="Calibri"/>
      <family val="2"/>
      <scheme val="minor"/>
    </font>
    <font>
      <sz val="11"/>
      <color theme="1"/>
      <name val="Arial"/>
      <family val="2"/>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rgb="FF000000"/>
      <name val="Calibri"/>
      <family val="2"/>
      <scheme val="minor"/>
    </font>
    <font>
      <sz val="11"/>
      <color rgb="FFFF0000"/>
      <name val="Calibri"/>
      <family val="2"/>
      <scheme val="minor"/>
    </font>
  </fonts>
  <fills count="3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6" fillId="0" borderId="0" applyFont="0" applyFill="0" applyBorder="0" applyAlignment="0" applyProtection="0"/>
    <xf numFmtId="166" fontId="18"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44"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166" fontId="9" fillId="0" borderId="0" applyFont="0" applyFill="0" applyBorder="0" applyAlignment="0" applyProtection="0"/>
  </cellStyleXfs>
  <cellXfs count="665">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2" fontId="16" fillId="2" borderId="0" xfId="0" applyNumberFormat="1" applyFont="1" applyFill="1" applyBorder="1" applyProtection="1"/>
    <xf numFmtId="0" fontId="45" fillId="2" borderId="0" xfId="0" applyFont="1" applyFill="1"/>
    <xf numFmtId="172"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4" fontId="4" fillId="2" borderId="0" xfId="0" applyNumberFormat="1" applyFont="1" applyFill="1"/>
    <xf numFmtId="174"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2"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164" fontId="5" fillId="2" borderId="0" xfId="0" applyNumberFormat="1" applyFont="1" applyFill="1" applyBorder="1" applyAlignment="1">
      <alignment horizontal="center"/>
    </xf>
    <xf numFmtId="164"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3" fillId="2" borderId="0" xfId="0" applyFont="1" applyFill="1" applyAlignment="1">
      <alignment horizontal="left"/>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5"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1" fontId="52" fillId="2" borderId="2" xfId="0" applyNumberFormat="1" applyFont="1" applyFill="1" applyBorder="1" applyAlignment="1">
      <alignment horizontal="center"/>
    </xf>
    <xf numFmtId="171"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5" fontId="65" fillId="0" borderId="29" xfId="40" applyNumberFormat="1" applyFont="1" applyFill="1" applyBorder="1" applyAlignment="1">
      <alignment vertical="center"/>
    </xf>
    <xf numFmtId="0" fontId="52" fillId="2" borderId="0" xfId="0" applyFont="1" applyFill="1" applyAlignment="1">
      <alignment horizontal="left" wrapText="1"/>
    </xf>
    <xf numFmtId="164" fontId="57" fillId="2" borderId="42" xfId="0" applyNumberFormat="1" applyFont="1" applyFill="1" applyBorder="1" applyAlignment="1">
      <alignment horizontal="center"/>
    </xf>
    <xf numFmtId="164" fontId="57" fillId="2" borderId="43" xfId="0" applyNumberFormat="1" applyFont="1" applyFill="1" applyBorder="1" applyAlignment="1">
      <alignment horizontal="center"/>
    </xf>
    <xf numFmtId="164" fontId="52" fillId="2" borderId="42" xfId="0" applyNumberFormat="1" applyFont="1" applyFill="1" applyBorder="1" applyAlignment="1">
      <alignment horizontal="center"/>
    </xf>
    <xf numFmtId="164"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70" fontId="66" fillId="28" borderId="49" xfId="0" applyNumberFormat="1" applyFont="1" applyFill="1" applyBorder="1" applyAlignment="1">
      <alignment horizontal="center" vertical="center" wrapText="1"/>
    </xf>
    <xf numFmtId="170" fontId="66" fillId="27" borderId="50" xfId="6" applyNumberFormat="1" applyFont="1" applyFill="1" applyBorder="1" applyAlignment="1">
      <alignment horizontal="center" vertical="center" wrapText="1"/>
    </xf>
    <xf numFmtId="170" fontId="66" fillId="28" borderId="41" xfId="0" applyNumberFormat="1" applyFont="1" applyFill="1" applyBorder="1" applyAlignment="1">
      <alignment horizontal="center" vertical="center" wrapText="1"/>
    </xf>
    <xf numFmtId="171" fontId="57" fillId="2" borderId="45" xfId="0" applyNumberFormat="1" applyFont="1" applyFill="1" applyBorder="1" applyAlignment="1">
      <alignment horizontal="center"/>
    </xf>
    <xf numFmtId="171" fontId="11" fillId="2" borderId="51" xfId="0" applyNumberFormat="1" applyFont="1" applyFill="1" applyBorder="1" applyAlignment="1">
      <alignment horizontal="center"/>
    </xf>
    <xf numFmtId="164"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70" fontId="66" fillId="28" borderId="47" xfId="0" applyNumberFormat="1" applyFont="1" applyFill="1" applyBorder="1" applyAlignment="1">
      <alignment horizontal="center" vertical="center" wrapText="1"/>
    </xf>
    <xf numFmtId="170" fontId="66" fillId="27" borderId="46" xfId="6" applyNumberFormat="1" applyFont="1" applyFill="1" applyBorder="1" applyAlignment="1">
      <alignment horizontal="center" vertical="center" wrapText="1"/>
    </xf>
    <xf numFmtId="170"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164" fontId="57" fillId="2" borderId="44" xfId="0" applyNumberFormat="1" applyFont="1" applyFill="1" applyBorder="1" applyAlignment="1">
      <alignment horizontal="center"/>
    </xf>
    <xf numFmtId="164"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3" fontId="52" fillId="2" borderId="2" xfId="0" applyNumberFormat="1" applyFont="1" applyFill="1" applyBorder="1" applyAlignment="1">
      <alignment horizontal="center"/>
    </xf>
    <xf numFmtId="3" fontId="52" fillId="2" borderId="2" xfId="0" applyNumberFormat="1" applyFont="1" applyFill="1" applyBorder="1"/>
    <xf numFmtId="3" fontId="52" fillId="2" borderId="37" xfId="0" applyNumberFormat="1" applyFont="1" applyFill="1" applyBorder="1" applyAlignment="1">
      <alignment horizontal="center"/>
    </xf>
    <xf numFmtId="3" fontId="52" fillId="2" borderId="37" xfId="0" applyNumberFormat="1" applyFont="1" applyFill="1" applyBorder="1"/>
    <xf numFmtId="0" fontId="49" fillId="2" borderId="0" xfId="0" applyFont="1" applyFill="1" applyBorder="1" applyAlignment="1">
      <alignment vertical="center"/>
    </xf>
    <xf numFmtId="0" fontId="4" fillId="2" borderId="0" xfId="0" applyFont="1" applyFill="1" applyBorder="1"/>
    <xf numFmtId="174"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5"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70"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6"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6" fontId="57" fillId="2" borderId="0" xfId="71" applyNumberFormat="1" applyFont="1" applyFill="1" applyBorder="1" applyProtection="1">
      <protection locked="0"/>
    </xf>
    <xf numFmtId="176" fontId="57" fillId="2" borderId="37" xfId="71" applyNumberFormat="1" applyFont="1" applyFill="1" applyBorder="1" applyAlignment="1" applyProtection="1">
      <alignment horizontal="left" vertical="center"/>
      <protection locked="0"/>
    </xf>
    <xf numFmtId="176" fontId="57" fillId="2" borderId="37" xfId="71" applyNumberFormat="1" applyFont="1" applyFill="1" applyBorder="1" applyProtection="1">
      <protection locked="0"/>
    </xf>
    <xf numFmtId="0" fontId="52" fillId="2" borderId="0" xfId="0" applyNumberFormat="1" applyFont="1" applyFill="1"/>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70"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9" fontId="16" fillId="0" borderId="9" xfId="70" applyNumberFormat="1" applyFont="1" applyFill="1" applyBorder="1"/>
    <xf numFmtId="169"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9" fontId="16" fillId="2" borderId="8" xfId="70" applyNumberFormat="1" applyFont="1" applyFill="1" applyBorder="1"/>
    <xf numFmtId="169"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70"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9"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9"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5" fontId="65" fillId="29" borderId="29" xfId="40" applyNumberFormat="1" applyFont="1" applyFill="1" applyBorder="1" applyAlignment="1">
      <alignment vertical="center" wrapText="1"/>
    </xf>
    <xf numFmtId="175" fontId="65" fillId="29" borderId="0" xfId="40" applyNumberFormat="1" applyFont="1" applyFill="1" applyBorder="1" applyAlignment="1">
      <alignment vertical="center" wrapText="1"/>
    </xf>
    <xf numFmtId="172"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177" fontId="57" fillId="29" borderId="39" xfId="70" applyNumberFormat="1" applyFont="1" applyFill="1" applyBorder="1" applyAlignment="1" applyProtection="1">
      <alignment horizontal="center"/>
      <protection locked="0"/>
    </xf>
    <xf numFmtId="177" fontId="57" fillId="29" borderId="55" xfId="70" applyNumberFormat="1" applyFont="1" applyFill="1" applyBorder="1" applyAlignment="1" applyProtection="1">
      <alignment horizontal="center"/>
      <protection locked="0"/>
    </xf>
    <xf numFmtId="177" fontId="57" fillId="29" borderId="55" xfId="70" applyNumberFormat="1" applyFont="1" applyFill="1" applyBorder="1"/>
    <xf numFmtId="0" fontId="52" fillId="2" borderId="0" xfId="0" applyFont="1" applyFill="1" applyAlignment="1">
      <alignment vertical="center"/>
    </xf>
    <xf numFmtId="167" fontId="65" fillId="29" borderId="2" xfId="0" applyNumberFormat="1" applyFont="1" applyFill="1" applyBorder="1" applyAlignment="1">
      <alignment horizontal="center" vertical="top"/>
    </xf>
    <xf numFmtId="176" fontId="57" fillId="29" borderId="37" xfId="71" applyNumberFormat="1" applyFont="1" applyFill="1" applyBorder="1" applyAlignment="1" applyProtection="1">
      <alignment horizontal="right" vertical="center"/>
      <protection locked="0"/>
    </xf>
    <xf numFmtId="176" fontId="57" fillId="29" borderId="37" xfId="71" applyNumberFormat="1" applyFont="1" applyFill="1" applyBorder="1" applyAlignment="1" applyProtection="1">
      <alignment horizontal="left" vertical="center"/>
      <protection locked="0"/>
    </xf>
    <xf numFmtId="176"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5"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70" fontId="61" fillId="27" borderId="66" xfId="6" applyNumberFormat="1" applyFont="1" applyFill="1" applyBorder="1" applyAlignment="1">
      <alignment horizontal="center" vertical="center" wrapText="1"/>
    </xf>
    <xf numFmtId="170"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9" fontId="41" fillId="29" borderId="8" xfId="0" applyNumberFormat="1" applyFont="1" applyFill="1" applyBorder="1" applyProtection="1">
      <protection locked="0"/>
    </xf>
    <xf numFmtId="169" fontId="16" fillId="29" borderId="8" xfId="70" applyNumberFormat="1" applyFont="1" applyFill="1" applyBorder="1" applyProtection="1"/>
    <xf numFmtId="0" fontId="56" fillId="2" borderId="0" xfId="73" applyFont="1" applyFill="1"/>
    <xf numFmtId="164"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5" fontId="65" fillId="29" borderId="0" xfId="40" applyNumberFormat="1" applyFont="1" applyFill="1" applyBorder="1" applyAlignment="1">
      <alignment horizontal="left" vertical="center"/>
    </xf>
    <xf numFmtId="0" fontId="57" fillId="2" borderId="0" xfId="0" applyFont="1" applyFill="1" applyBorder="1" applyAlignment="1">
      <alignment horizontal="left" vertical="center" wrapText="1"/>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164" fontId="57" fillId="29" borderId="39" xfId="0" applyNumberFormat="1" applyFont="1" applyFill="1" applyBorder="1" applyAlignment="1">
      <alignment horizontal="center"/>
    </xf>
    <xf numFmtId="164"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5"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8" fontId="57" fillId="2" borderId="0" xfId="0" applyNumberFormat="1" applyFont="1" applyFill="1" applyBorder="1" applyAlignment="1">
      <alignment horizontal="center" vertical="center"/>
    </xf>
    <xf numFmtId="171"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1" fontId="57" fillId="2" borderId="13" xfId="0" applyNumberFormat="1" applyFont="1" applyFill="1" applyBorder="1" applyAlignment="1">
      <alignment horizontal="center" vertical="center"/>
    </xf>
    <xf numFmtId="171"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0" fontId="66" fillId="27" borderId="80" xfId="0" applyFont="1" applyFill="1" applyBorder="1" applyAlignment="1">
      <alignment horizontal="center" vertical="center" wrapText="1"/>
    </xf>
    <xf numFmtId="177"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177" fontId="57" fillId="2" borderId="13" xfId="70" applyNumberFormat="1" applyFont="1" applyFill="1" applyBorder="1" applyAlignment="1" applyProtection="1">
      <alignment horizontal="center"/>
    </xf>
    <xf numFmtId="0" fontId="57" fillId="2" borderId="5" xfId="0" applyFont="1" applyFill="1" applyBorder="1" applyAlignment="1">
      <alignment horizontal="left" vertical="center" wrapText="1"/>
    </xf>
    <xf numFmtId="177" fontId="57" fillId="2" borderId="6" xfId="70" applyNumberFormat="1" applyFont="1" applyFill="1" applyBorder="1" applyAlignment="1" applyProtection="1">
      <alignment horizontal="center"/>
    </xf>
    <xf numFmtId="177"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1"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5"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3"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38" fontId="57" fillId="29"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1"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38" fontId="52" fillId="2" borderId="37" xfId="0" applyNumberFormat="1" applyFont="1" applyFill="1" applyBorder="1" applyAlignment="1">
      <alignment horizontal="center"/>
    </xf>
    <xf numFmtId="177" fontId="57" fillId="2" borderId="0" xfId="70" applyNumberFormat="1" applyFont="1" applyFill="1" applyBorder="1" applyAlignment="1" applyProtection="1">
      <alignment horizontal="center"/>
      <protection locked="0"/>
    </xf>
    <xf numFmtId="177" fontId="57" fillId="2" borderId="0" xfId="70" applyNumberFormat="1" applyFont="1" applyFill="1" applyBorder="1"/>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1"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6"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3" fontId="62" fillId="26" borderId="12" xfId="0" applyNumberFormat="1" applyFont="1" applyFill="1" applyBorder="1" applyAlignment="1">
      <alignment horizontal="center" vertical="center"/>
    </xf>
    <xf numFmtId="3" fontId="62" fillId="26" borderId="0" xfId="0" applyNumberFormat="1" applyFont="1" applyFill="1" applyBorder="1" applyAlignment="1">
      <alignment horizontal="center" vertical="center"/>
    </xf>
    <xf numFmtId="3" fontId="62" fillId="26" borderId="0" xfId="0" applyNumberFormat="1" applyFont="1" applyFill="1" applyBorder="1" applyAlignment="1">
      <alignment vertical="center"/>
    </xf>
    <xf numFmtId="3" fontId="62" fillId="26" borderId="13" xfId="0" applyNumberFormat="1" applyFont="1" applyFill="1" applyBorder="1" applyAlignment="1">
      <alignment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7"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8"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70" fontId="66" fillId="27" borderId="86"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70"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1" fontId="11" fillId="2" borderId="6" xfId="0" applyNumberFormat="1" applyFont="1" applyFill="1" applyBorder="1" applyAlignment="1">
      <alignment horizontal="center" vertical="center"/>
    </xf>
    <xf numFmtId="171"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171" fontId="53" fillId="2" borderId="82" xfId="0" applyNumberFormat="1" applyFont="1" applyFill="1" applyBorder="1" applyAlignment="1">
      <alignment horizontal="center"/>
    </xf>
    <xf numFmtId="164" fontId="11" fillId="2" borderId="55" xfId="0" applyNumberFormat="1" applyFont="1" applyFill="1" applyBorder="1" applyAlignment="1">
      <alignment horizontal="center"/>
    </xf>
    <xf numFmtId="164" fontId="53" fillId="2" borderId="83" xfId="0" applyNumberFormat="1" applyFont="1" applyFill="1" applyBorder="1" applyAlignment="1">
      <alignment horizontal="center"/>
    </xf>
    <xf numFmtId="164" fontId="53" fillId="2" borderId="84"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4"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7" fontId="52" fillId="2" borderId="37" xfId="0" applyNumberFormat="1" applyFont="1" applyFill="1" applyBorder="1"/>
    <xf numFmtId="4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8"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9" fontId="52" fillId="29" borderId="6" xfId="72" applyFont="1" applyFill="1" applyBorder="1"/>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175" fontId="65" fillId="29" borderId="29" xfId="40" applyNumberFormat="1" applyFont="1" applyFill="1" applyBorder="1" applyAlignment="1">
      <alignment horizontal="right"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7"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2" fontId="16" fillId="2" borderId="37" xfId="53" applyNumberFormat="1" applyFont="1" applyFill="1" applyBorder="1" applyAlignment="1">
      <alignment horizontal="center"/>
    </xf>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164" fontId="74" fillId="0" borderId="38" xfId="70" applyNumberFormat="1" applyFont="1" applyFill="1" applyBorder="1" applyAlignment="1">
      <alignment horizontal="center" vertical="center" wrapText="1"/>
    </xf>
    <xf numFmtId="9" fontId="57" fillId="29" borderId="0" xfId="0" applyNumberFormat="1" applyFont="1" applyFill="1" applyBorder="1" applyAlignment="1">
      <alignment horizontal="center"/>
    </xf>
    <xf numFmtId="3" fontId="6" fillId="29" borderId="47" xfId="0" applyNumberFormat="1" applyFont="1" applyFill="1" applyBorder="1" applyAlignment="1">
      <alignment horizontal="center" vertical="center"/>
    </xf>
    <xf numFmtId="3" fontId="6" fillId="29" borderId="3" xfId="0" applyNumberFormat="1" applyFont="1" applyFill="1" applyBorder="1" applyAlignment="1">
      <alignment horizontal="center" vertical="center"/>
    </xf>
    <xf numFmtId="178" fontId="52" fillId="2" borderId="13" xfId="71" applyNumberFormat="1" applyFont="1" applyFill="1" applyBorder="1" applyAlignment="1">
      <alignment horizontal="center"/>
    </xf>
    <xf numFmtId="171" fontId="53" fillId="32" borderId="5" xfId="0" applyNumberFormat="1" applyFont="1" applyFill="1" applyBorder="1" applyAlignment="1">
      <alignment horizontal="center" wrapText="1"/>
    </xf>
    <xf numFmtId="164" fontId="53" fillId="32" borderId="6" xfId="0" applyNumberFormat="1" applyFont="1" applyFill="1" applyBorder="1" applyAlignment="1">
      <alignment horizontal="center"/>
    </xf>
    <xf numFmtId="164" fontId="53" fillId="32" borderId="7" xfId="0" applyNumberFormat="1" applyFont="1" applyFill="1" applyBorder="1" applyAlignment="1">
      <alignment horizontal="center"/>
    </xf>
    <xf numFmtId="0" fontId="0" fillId="29" borderId="37" xfId="0" applyFill="1" applyBorder="1"/>
    <xf numFmtId="166" fontId="3" fillId="2" borderId="0" xfId="71" applyFont="1" applyFill="1"/>
    <xf numFmtId="0" fontId="2" fillId="33" borderId="0" xfId="0" applyFont="1" applyFill="1"/>
    <xf numFmtId="3" fontId="57" fillId="33" borderId="0" xfId="0" applyNumberFormat="1" applyFont="1" applyFill="1" applyBorder="1" applyAlignment="1">
      <alignment horizontal="center" vertical="center"/>
    </xf>
    <xf numFmtId="164" fontId="4" fillId="2" borderId="0" xfId="0" applyNumberFormat="1" applyFont="1" applyFill="1"/>
    <xf numFmtId="179" fontId="65" fillId="29" borderId="2" xfId="71" applyNumberFormat="1" applyFont="1" applyFill="1" applyBorder="1" applyAlignment="1">
      <alignment horizontal="center" vertical="top"/>
    </xf>
    <xf numFmtId="172" fontId="16" fillId="2" borderId="37" xfId="53" applyNumberFormat="1" applyFont="1" applyFill="1" applyBorder="1" applyAlignment="1">
      <alignment horizontal="center"/>
    </xf>
    <xf numFmtId="172" fontId="50" fillId="2" borderId="37" xfId="53" applyNumberFormat="1" applyFont="1" applyFill="1" applyBorder="1" applyAlignment="1"/>
    <xf numFmtId="172" fontId="16" fillId="2" borderId="37" xfId="53" applyNumberFormat="1" applyFont="1" applyFill="1" applyBorder="1" applyAlignment="1"/>
    <xf numFmtId="172" fontId="16" fillId="2" borderId="37" xfId="53" applyNumberFormat="1" applyFont="1" applyFill="1" applyBorder="1"/>
    <xf numFmtId="172" fontId="52" fillId="2" borderId="37" xfId="0" applyNumberFormat="1" applyFont="1" applyFill="1" applyBorder="1" applyAlignment="1">
      <alignment horizontal="center"/>
    </xf>
    <xf numFmtId="172" fontId="16" fillId="2" borderId="2" xfId="53" applyNumberFormat="1" applyFont="1" applyFill="1" applyBorder="1" applyAlignment="1">
      <alignment horizontal="center"/>
    </xf>
    <xf numFmtId="172" fontId="16" fillId="2" borderId="2" xfId="53" applyNumberFormat="1" applyFont="1" applyFill="1" applyBorder="1" applyAlignment="1"/>
    <xf numFmtId="164" fontId="0" fillId="2" borderId="0" xfId="0" applyNumberFormat="1" applyFont="1" applyFill="1"/>
    <xf numFmtId="180" fontId="0" fillId="2" borderId="0" xfId="70" applyNumberFormat="1" applyFont="1" applyFill="1"/>
    <xf numFmtId="180" fontId="87" fillId="2" borderId="0" xfId="70" applyNumberFormat="1" applyFont="1" applyFill="1"/>
    <xf numFmtId="180" fontId="10" fillId="2" borderId="0" xfId="70" applyNumberFormat="1" applyFont="1" applyFill="1"/>
    <xf numFmtId="179" fontId="86" fillId="29" borderId="37" xfId="71" applyNumberFormat="1" applyFont="1" applyFill="1" applyBorder="1" applyAlignment="1">
      <alignment horizontal="center" vertical="top"/>
    </xf>
    <xf numFmtId="172" fontId="86" fillId="29" borderId="37" xfId="0" applyNumberFormat="1" applyFont="1" applyFill="1" applyBorder="1" applyAlignment="1">
      <alignment horizontal="center" vertical="top"/>
    </xf>
    <xf numFmtId="172" fontId="65" fillId="29" borderId="2" xfId="0" applyNumberFormat="1" applyFont="1" applyFill="1" applyBorder="1" applyAlignment="1">
      <alignment horizontal="center" vertical="top"/>
    </xf>
    <xf numFmtId="0" fontId="57" fillId="29" borderId="39" xfId="0" applyFont="1" applyFill="1" applyBorder="1" applyAlignment="1">
      <alignment horizontal="center" vertical="center" wrapText="1"/>
    </xf>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57" fillId="2" borderId="0" xfId="0" applyFont="1" applyFill="1" applyBorder="1" applyAlignment="1">
      <alignment horizontal="center"/>
    </xf>
    <xf numFmtId="0" fontId="57" fillId="2" borderId="6" xfId="0" applyFont="1" applyFill="1" applyBorder="1" applyAlignment="1">
      <alignment horizont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166" fontId="57" fillId="2" borderId="0" xfId="71"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5" fontId="65" fillId="29" borderId="0" xfId="40" applyNumberFormat="1" applyFont="1" applyFill="1" applyBorder="1" applyAlignment="1">
      <alignment horizontal="left" vertical="top"/>
    </xf>
    <xf numFmtId="175"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66" fillId="27" borderId="68" xfId="0" applyNumberFormat="1" applyFont="1" applyFill="1" applyBorder="1" applyAlignment="1">
      <alignment horizontal="center" vertical="center" wrapText="1"/>
    </xf>
    <xf numFmtId="0" fontId="66" fillId="27" borderId="74"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4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4" fillId="2" borderId="0" xfId="0" applyFont="1" applyFill="1" applyAlignment="1">
      <alignment horizontal="left"/>
    </xf>
    <xf numFmtId="3" fontId="62" fillId="26" borderId="50" xfId="0" applyNumberFormat="1" applyFont="1" applyFill="1" applyBorder="1" applyAlignment="1">
      <alignment horizontal="left" vertical="center"/>
    </xf>
    <xf numFmtId="0" fontId="69" fillId="2" borderId="0" xfId="0" applyFont="1" applyFill="1" applyBorder="1" applyAlignment="1">
      <alignment horizontal="center" vertical="center" textRotation="90"/>
    </xf>
    <xf numFmtId="3" fontId="62" fillId="26" borderId="0" xfId="0" applyNumberFormat="1" applyFont="1" applyFill="1" applyBorder="1" applyAlignment="1">
      <alignment horizontal="left" vertical="center"/>
    </xf>
    <xf numFmtId="0" fontId="66" fillId="27" borderId="85" xfId="0" applyNumberFormat="1" applyFont="1" applyFill="1" applyBorder="1" applyAlignment="1">
      <alignment horizontal="center" vertical="center" wrapText="1"/>
    </xf>
    <xf numFmtId="3" fontId="11" fillId="2" borderId="81"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7" fillId="2" borderId="0" xfId="0" applyFont="1" applyFill="1" applyAlignment="1">
      <alignment horizontal="left" vertical="top" wrapText="1"/>
    </xf>
    <xf numFmtId="0" fontId="59" fillId="31" borderId="92"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3" xfId="0" applyFont="1" applyFill="1" applyBorder="1" applyAlignment="1">
      <alignment horizontal="left" vertical="center" wrapText="1"/>
    </xf>
    <xf numFmtId="0" fontId="66" fillId="27" borderId="89" xfId="0" applyFont="1" applyFill="1" applyBorder="1" applyAlignment="1">
      <alignment horizontal="center" vertical="center" wrapText="1"/>
    </xf>
    <xf numFmtId="0" fontId="66" fillId="27" borderId="91" xfId="0" applyFont="1" applyFill="1" applyBorder="1" applyAlignment="1">
      <alignment horizontal="center" vertical="center" wrapText="1"/>
    </xf>
    <xf numFmtId="170" fontId="66" fillId="27" borderId="70" xfId="6" applyNumberFormat="1" applyFont="1" applyFill="1" applyBorder="1" applyAlignment="1">
      <alignment horizontal="center" vertical="center"/>
    </xf>
    <xf numFmtId="170" fontId="66" fillId="27" borderId="90" xfId="6" applyNumberFormat="1" applyFont="1" applyFill="1" applyBorder="1" applyAlignment="1">
      <alignment horizontal="center" vertical="center"/>
    </xf>
    <xf numFmtId="0" fontId="58" fillId="2" borderId="0" xfId="0" applyFont="1" applyFill="1" applyAlignment="1">
      <alignment horizontal="center" wrapText="1"/>
    </xf>
    <xf numFmtId="175" fontId="65" fillId="29" borderId="0" xfId="40" applyNumberFormat="1" applyFont="1" applyFill="1" applyBorder="1" applyAlignment="1">
      <alignment horizontal="left" vertical="center"/>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57" fillId="2" borderId="0" xfId="0" applyFont="1" applyFill="1" applyBorder="1" applyAlignment="1">
      <alignment horizontal="left" vertical="top"/>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70" fontId="66" fillId="27" borderId="50" xfId="6" applyNumberFormat="1" applyFont="1" applyFill="1" applyBorder="1" applyAlignment="1">
      <alignment horizontal="center" vertical="center"/>
    </xf>
    <xf numFmtId="170" fontId="66" fillId="27" borderId="41" xfId="6" applyNumberFormat="1" applyFont="1" applyFill="1" applyBorder="1" applyAlignment="1">
      <alignment horizontal="center" vertical="center"/>
    </xf>
    <xf numFmtId="175"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0" fontId="57" fillId="2" borderId="0" xfId="0" applyFont="1" applyFill="1" applyBorder="1" applyAlignment="1">
      <alignment horizontal="left" wrapText="1"/>
    </xf>
    <xf numFmtId="0" fontId="58" fillId="2" borderId="0" xfId="0" applyFont="1" applyFill="1" applyBorder="1" applyAlignment="1">
      <alignment horizontal="center" wrapText="1"/>
    </xf>
    <xf numFmtId="175" fontId="65" fillId="0" borderId="0" xfId="40" applyNumberFormat="1" applyFont="1" applyFill="1" applyBorder="1" applyAlignment="1">
      <alignment horizontal="left" vertical="center"/>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58" fillId="2" borderId="0" xfId="0" applyFont="1" applyFill="1" applyAlignment="1">
      <alignment horizontal="center" vertical="center"/>
    </xf>
    <xf numFmtId="0" fontId="64"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22680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853228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9888220"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619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04288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1760200"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291983"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0347748" cy="219503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5%20Data\2015%20OPA%20CDM\2014%20Annual%20Report\2011-2014%20Final%20Results%20Report_HCAtikokan%20Hydro%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row r="7">
          <cell r="N7">
            <v>1897.1120000000001</v>
          </cell>
          <cell r="O7">
            <v>2085.5700000000002</v>
          </cell>
        </row>
        <row r="8">
          <cell r="N8">
            <v>35.664000000000001</v>
          </cell>
        </row>
        <row r="9">
          <cell r="N9">
            <v>964.46600000000001</v>
          </cell>
        </row>
        <row r="10">
          <cell r="N10">
            <v>5051.24</v>
          </cell>
        </row>
        <row r="11">
          <cell r="N11">
            <v>7800.7160000000003</v>
          </cell>
        </row>
        <row r="33">
          <cell r="N33">
            <v>17126.932000000001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 sqref="B3:C3"/>
    </sheetView>
  </sheetViews>
  <sheetFormatPr defaultColWidth="9.140625"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54" t="s">
        <v>341</v>
      </c>
      <c r="C3" s="554"/>
    </row>
    <row r="4" spans="1:3" ht="21" customHeight="1" x14ac:dyDescent="0.25"/>
    <row r="5" spans="1:3" s="73" customFormat="1" ht="25.5" customHeight="1" x14ac:dyDescent="0.2">
      <c r="B5" s="464" t="s">
        <v>375</v>
      </c>
      <c r="C5" s="464" t="s">
        <v>340</v>
      </c>
    </row>
    <row r="6" spans="1:3" s="80" customFormat="1" ht="32.25" customHeight="1" x14ac:dyDescent="0.25">
      <c r="A6" s="43"/>
      <c r="B6" s="465" t="s">
        <v>336</v>
      </c>
      <c r="C6" s="466" t="s">
        <v>457</v>
      </c>
    </row>
    <row r="7" spans="1:3" s="80" customFormat="1" ht="9.75" customHeight="1" x14ac:dyDescent="0.25">
      <c r="B7" s="91"/>
      <c r="C7" s="93"/>
    </row>
    <row r="8" spans="1:3" s="80" customFormat="1" x14ac:dyDescent="0.25">
      <c r="B8" s="301" t="s">
        <v>331</v>
      </c>
      <c r="C8" s="93" t="s">
        <v>347</v>
      </c>
    </row>
    <row r="9" spans="1:3" s="80" customFormat="1" ht="14.25" x14ac:dyDescent="0.25">
      <c r="B9" s="91"/>
      <c r="C9" s="93"/>
    </row>
    <row r="10" spans="1:3" s="80" customFormat="1" x14ac:dyDescent="0.25">
      <c r="B10" s="301" t="s">
        <v>332</v>
      </c>
      <c r="C10" s="93" t="s">
        <v>349</v>
      </c>
    </row>
    <row r="11" spans="1:3" s="80" customFormat="1" ht="14.25" x14ac:dyDescent="0.25">
      <c r="B11" s="91"/>
      <c r="C11" s="93"/>
    </row>
    <row r="12" spans="1:3" s="80" customFormat="1" ht="30" customHeight="1" x14ac:dyDescent="0.25">
      <c r="B12" s="301" t="s">
        <v>333</v>
      </c>
      <c r="C12" s="460" t="s">
        <v>458</v>
      </c>
    </row>
    <row r="13" spans="1:3" s="80" customFormat="1" ht="14.25" x14ac:dyDescent="0.25">
      <c r="B13" s="91"/>
      <c r="C13" s="93"/>
    </row>
    <row r="14" spans="1:3" s="80" customFormat="1" x14ac:dyDescent="0.25">
      <c r="B14" s="301" t="s">
        <v>499</v>
      </c>
      <c r="C14" s="93" t="s">
        <v>478</v>
      </c>
    </row>
    <row r="15" spans="1:3" s="80" customFormat="1" hidden="1" x14ac:dyDescent="0.25">
      <c r="B15" s="301" t="s">
        <v>466</v>
      </c>
      <c r="C15" s="93" t="s">
        <v>479</v>
      </c>
    </row>
    <row r="16" spans="1:3" s="80" customFormat="1" ht="14.25" hidden="1" x14ac:dyDescent="0.25">
      <c r="B16" s="91"/>
      <c r="C16" s="93"/>
    </row>
    <row r="17" spans="2:8" s="80" customFormat="1" hidden="1" x14ac:dyDescent="0.25">
      <c r="B17" s="301" t="s">
        <v>467</v>
      </c>
      <c r="C17" s="93" t="s">
        <v>480</v>
      </c>
    </row>
    <row r="18" spans="2:8" s="80" customFormat="1" ht="14.25" hidden="1" x14ac:dyDescent="0.25">
      <c r="B18" s="91"/>
      <c r="C18" s="93"/>
    </row>
    <row r="19" spans="2:8" s="80" customFormat="1" hidden="1" x14ac:dyDescent="0.25">
      <c r="B19" s="301" t="s">
        <v>468</v>
      </c>
      <c r="C19" s="93" t="s">
        <v>481</v>
      </c>
      <c r="E19" s="555" t="s">
        <v>463</v>
      </c>
      <c r="F19" s="555"/>
      <c r="G19" s="555"/>
      <c r="H19" s="555"/>
    </row>
    <row r="20" spans="2:8" s="80" customFormat="1" ht="14.25" hidden="1" x14ac:dyDescent="0.25">
      <c r="B20" s="91"/>
      <c r="C20" s="93"/>
      <c r="E20" s="555"/>
      <c r="F20" s="555"/>
      <c r="G20" s="555"/>
      <c r="H20" s="555"/>
    </row>
    <row r="21" spans="2:8" s="80" customFormat="1" hidden="1" x14ac:dyDescent="0.25">
      <c r="B21" s="301" t="s">
        <v>469</v>
      </c>
      <c r="C21" s="93" t="s">
        <v>482</v>
      </c>
      <c r="E21" s="555"/>
      <c r="F21" s="555"/>
      <c r="G21" s="555"/>
      <c r="H21" s="555"/>
    </row>
    <row r="22" spans="2:8" s="80" customFormat="1" ht="14.25" hidden="1" x14ac:dyDescent="0.25">
      <c r="B22" s="91"/>
      <c r="C22" s="93"/>
    </row>
    <row r="23" spans="2:8" s="80" customFormat="1" hidden="1" x14ac:dyDescent="0.25">
      <c r="B23" s="301" t="s">
        <v>470</v>
      </c>
      <c r="C23" s="93" t="s">
        <v>483</v>
      </c>
    </row>
    <row r="24" spans="2:8" s="80" customFormat="1" ht="14.25" x14ac:dyDescent="0.25">
      <c r="B24" s="91"/>
      <c r="C24" s="93"/>
    </row>
    <row r="25" spans="2:8" s="80" customFormat="1" x14ac:dyDescent="0.25">
      <c r="B25" s="301" t="s">
        <v>465</v>
      </c>
      <c r="C25" s="460" t="s">
        <v>487</v>
      </c>
    </row>
    <row r="26" spans="2:8" s="80" customFormat="1" ht="14.25" x14ac:dyDescent="0.25">
      <c r="B26" s="301"/>
      <c r="C26" s="460"/>
    </row>
    <row r="27" spans="2:8" s="80" customFormat="1" x14ac:dyDescent="0.25">
      <c r="B27" s="301" t="s">
        <v>334</v>
      </c>
      <c r="C27" s="93" t="s">
        <v>362</v>
      </c>
    </row>
    <row r="28" spans="2:8" s="80" customFormat="1" ht="14.25" x14ac:dyDescent="0.25">
      <c r="B28" s="92"/>
      <c r="C28" s="92"/>
    </row>
    <row r="29" spans="2:8" s="81" customFormat="1" x14ac:dyDescent="0.25">
      <c r="B29" s="210"/>
    </row>
    <row r="30" spans="2:8" s="81" customFormat="1" x14ac:dyDescent="0.25">
      <c r="B30" s="158"/>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68" customWidth="1"/>
    <col min="3" max="3" width="44.28515625" style="440" customWidth="1"/>
    <col min="4" max="4" width="12.28515625" style="441" customWidth="1"/>
    <col min="5" max="5" width="13.28515625" style="441"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47" t="s">
        <v>280</v>
      </c>
      <c r="C2" s="647"/>
      <c r="D2" s="647"/>
      <c r="E2" s="647"/>
      <c r="F2" s="647"/>
      <c r="G2" s="647"/>
      <c r="H2" s="647"/>
      <c r="I2" s="647"/>
      <c r="J2" s="647"/>
      <c r="K2" s="647"/>
      <c r="L2" s="647"/>
      <c r="M2" s="647"/>
      <c r="N2" s="647"/>
      <c r="O2" s="647"/>
      <c r="P2" s="647"/>
    </row>
    <row r="3" spans="1:18" ht="18.75" outlineLevel="1" x14ac:dyDescent="0.3">
      <c r="B3" s="443"/>
      <c r="C3" s="444"/>
      <c r="D3" s="444"/>
      <c r="E3" s="444"/>
      <c r="F3" s="444"/>
      <c r="G3" s="444"/>
      <c r="H3" s="444"/>
      <c r="I3" s="444"/>
      <c r="J3" s="444"/>
      <c r="K3" s="444"/>
      <c r="L3" s="444"/>
      <c r="M3" s="444"/>
      <c r="N3" s="444"/>
      <c r="O3" s="444"/>
      <c r="P3" s="444"/>
    </row>
    <row r="4" spans="1:18" ht="35.25" customHeight="1" outlineLevel="1" x14ac:dyDescent="0.3">
      <c r="A4" s="65"/>
      <c r="B4" s="443"/>
      <c r="C4" s="369" t="s">
        <v>400</v>
      </c>
      <c r="D4" s="444"/>
      <c r="E4" s="646" t="s">
        <v>363</v>
      </c>
      <c r="F4" s="646"/>
      <c r="G4" s="646"/>
      <c r="H4" s="646"/>
      <c r="I4" s="646"/>
      <c r="J4" s="646"/>
      <c r="K4" s="646"/>
      <c r="L4" s="646"/>
      <c r="M4" s="646"/>
      <c r="N4" s="646"/>
      <c r="O4" s="646"/>
      <c r="P4" s="646"/>
    </row>
    <row r="5" spans="1:18" ht="18.75" customHeight="1" outlineLevel="1" x14ac:dyDescent="0.3">
      <c r="B5" s="443"/>
      <c r="C5" s="445"/>
      <c r="D5" s="444"/>
      <c r="E5" s="372" t="s">
        <v>357</v>
      </c>
      <c r="F5" s="444"/>
      <c r="G5" s="444"/>
      <c r="H5" s="444"/>
      <c r="I5" s="444"/>
      <c r="J5" s="444"/>
      <c r="K5" s="444"/>
      <c r="L5" s="444"/>
      <c r="M5" s="444"/>
      <c r="N5" s="444"/>
      <c r="O5" s="444"/>
      <c r="P5" s="444"/>
    </row>
    <row r="6" spans="1:18" ht="18.75" customHeight="1" outlineLevel="1" x14ac:dyDescent="0.3">
      <c r="B6" s="443"/>
      <c r="C6" s="445"/>
      <c r="D6" s="444"/>
      <c r="E6" s="372" t="s">
        <v>358</v>
      </c>
      <c r="F6" s="444"/>
      <c r="G6" s="444"/>
      <c r="H6" s="444"/>
      <c r="I6" s="444"/>
      <c r="J6" s="444"/>
      <c r="K6" s="444"/>
      <c r="L6" s="444"/>
      <c r="M6" s="444"/>
      <c r="N6" s="444"/>
      <c r="O6" s="444"/>
      <c r="P6" s="444"/>
    </row>
    <row r="7" spans="1:18" ht="18.75" customHeight="1" outlineLevel="1" x14ac:dyDescent="0.3">
      <c r="B7" s="443"/>
      <c r="C7" s="445"/>
      <c r="D7" s="444"/>
      <c r="E7" s="372" t="s">
        <v>416</v>
      </c>
      <c r="F7" s="444"/>
      <c r="G7" s="444"/>
      <c r="H7" s="444"/>
      <c r="I7" s="444"/>
      <c r="J7" s="444"/>
      <c r="K7" s="444"/>
      <c r="L7" s="444"/>
      <c r="M7" s="444"/>
      <c r="N7" s="444"/>
      <c r="O7" s="444"/>
      <c r="P7" s="444"/>
    </row>
    <row r="8" spans="1:18" ht="18.75" customHeight="1" outlineLevel="1" x14ac:dyDescent="0.3">
      <c r="B8" s="443"/>
      <c r="C8" s="445"/>
      <c r="D8" s="444"/>
      <c r="E8" s="372"/>
      <c r="F8" s="444"/>
      <c r="G8" s="444"/>
      <c r="H8" s="444"/>
      <c r="I8" s="444"/>
      <c r="J8" s="444"/>
      <c r="K8" s="444"/>
      <c r="L8" s="444"/>
      <c r="M8" s="444"/>
      <c r="N8" s="444"/>
      <c r="O8" s="444"/>
      <c r="P8" s="444"/>
    </row>
    <row r="9" spans="1:18" ht="18.75" customHeight="1" outlineLevel="1" x14ac:dyDescent="0.3">
      <c r="B9" s="443"/>
      <c r="C9" s="234" t="s">
        <v>338</v>
      </c>
      <c r="D9" s="443"/>
      <c r="E9" s="631" t="s">
        <v>364</v>
      </c>
      <c r="F9" s="631"/>
      <c r="G9" s="443"/>
      <c r="H9" s="443"/>
      <c r="I9" s="443"/>
      <c r="J9" s="443"/>
      <c r="K9" s="443"/>
      <c r="L9" s="443"/>
      <c r="M9" s="443"/>
      <c r="N9" s="443"/>
      <c r="O9" s="443"/>
      <c r="P9" s="443"/>
      <c r="R9" s="82"/>
    </row>
    <row r="10" spans="1:18" ht="18.75" customHeight="1" outlineLevel="1" x14ac:dyDescent="0.3">
      <c r="B10" s="443"/>
      <c r="C10" s="443"/>
      <c r="D10" s="443"/>
      <c r="E10" s="566" t="s">
        <v>339</v>
      </c>
      <c r="F10" s="566"/>
      <c r="G10" s="443"/>
      <c r="H10" s="443"/>
      <c r="I10" s="443"/>
      <c r="J10" s="443"/>
      <c r="K10" s="443"/>
      <c r="L10" s="443"/>
      <c r="M10" s="443"/>
      <c r="N10" s="443"/>
      <c r="O10" s="443"/>
      <c r="P10" s="443"/>
    </row>
    <row r="11" spans="1:18" ht="18.75" customHeight="1" x14ac:dyDescent="0.3">
      <c r="B11" s="443"/>
      <c r="C11" s="443"/>
      <c r="D11" s="443"/>
      <c r="E11" s="139"/>
      <c r="G11" s="443"/>
      <c r="H11" s="443"/>
      <c r="I11" s="443"/>
      <c r="J11" s="443"/>
      <c r="K11" s="443"/>
      <c r="L11" s="443"/>
      <c r="M11" s="443"/>
      <c r="N11" s="443"/>
      <c r="O11" s="443"/>
      <c r="P11" s="443"/>
    </row>
    <row r="12" spans="1:18" x14ac:dyDescent="0.25">
      <c r="A12" s="48"/>
      <c r="B12" s="446" t="s">
        <v>475</v>
      </c>
      <c r="C12" s="447"/>
      <c r="D12" s="448"/>
      <c r="E12" s="448"/>
    </row>
    <row r="13" spans="1:18" ht="45" x14ac:dyDescent="0.25">
      <c r="B13" s="638" t="s">
        <v>58</v>
      </c>
      <c r="C13" s="640" t="s">
        <v>0</v>
      </c>
      <c r="D13" s="640" t="s">
        <v>44</v>
      </c>
      <c r="E13" s="640" t="s">
        <v>206</v>
      </c>
      <c r="F13" s="237" t="s">
        <v>203</v>
      </c>
      <c r="G13" s="237" t="s">
        <v>45</v>
      </c>
      <c r="H13" s="642" t="s">
        <v>59</v>
      </c>
      <c r="I13" s="642"/>
      <c r="J13" s="642"/>
      <c r="K13" s="642"/>
      <c r="L13" s="642"/>
      <c r="M13" s="642"/>
      <c r="N13" s="642"/>
      <c r="O13" s="642"/>
      <c r="P13" s="643"/>
    </row>
    <row r="14" spans="1:18" ht="60" x14ac:dyDescent="0.25">
      <c r="B14" s="639"/>
      <c r="C14" s="641"/>
      <c r="D14" s="641"/>
      <c r="E14" s="641"/>
      <c r="F14" s="438" t="s">
        <v>214</v>
      </c>
      <c r="G14" s="438" t="s">
        <v>215</v>
      </c>
      <c r="H14" s="439" t="s">
        <v>37</v>
      </c>
      <c r="I14" s="439" t="s">
        <v>39</v>
      </c>
      <c r="J14" s="439" t="s">
        <v>108</v>
      </c>
      <c r="K14" s="439" t="s">
        <v>109</v>
      </c>
      <c r="L14" s="439" t="s">
        <v>40</v>
      </c>
      <c r="M14" s="439" t="s">
        <v>41</v>
      </c>
      <c r="N14" s="439" t="s">
        <v>42</v>
      </c>
      <c r="O14" s="439" t="s">
        <v>105</v>
      </c>
      <c r="P14" s="442" t="s">
        <v>34</v>
      </c>
    </row>
    <row r="15" spans="1:18" ht="29.25" customHeight="1" x14ac:dyDescent="0.25">
      <c r="B15" s="619" t="s">
        <v>142</v>
      </c>
      <c r="C15" s="620"/>
      <c r="D15" s="620"/>
      <c r="E15" s="620"/>
      <c r="F15" s="620"/>
      <c r="G15" s="620"/>
      <c r="H15" s="620"/>
      <c r="I15" s="620"/>
      <c r="J15" s="620"/>
      <c r="K15" s="620"/>
      <c r="L15" s="620"/>
      <c r="M15" s="620"/>
      <c r="N15" s="620"/>
      <c r="O15" s="620"/>
      <c r="P15" s="621"/>
    </row>
    <row r="16" spans="1:18" ht="26.25" customHeight="1" x14ac:dyDescent="0.25">
      <c r="A16" s="50"/>
      <c r="B16" s="632" t="s">
        <v>143</v>
      </c>
      <c r="C16" s="633"/>
      <c r="D16" s="633"/>
      <c r="E16" s="633"/>
      <c r="F16" s="633"/>
      <c r="G16" s="633"/>
      <c r="H16" s="633"/>
      <c r="I16" s="633"/>
      <c r="J16" s="633"/>
      <c r="K16" s="633"/>
      <c r="L16" s="633"/>
      <c r="M16" s="633"/>
      <c r="N16" s="633"/>
      <c r="O16" s="633"/>
      <c r="P16" s="634"/>
    </row>
    <row r="17" spans="1:16" x14ac:dyDescent="0.25">
      <c r="A17" s="50"/>
      <c r="B17" s="429">
        <v>1</v>
      </c>
      <c r="C17" s="414" t="s">
        <v>144</v>
      </c>
      <c r="D17" s="251" t="s">
        <v>33</v>
      </c>
      <c r="E17" s="415"/>
      <c r="F17" s="296"/>
      <c r="G17" s="296"/>
      <c r="H17" s="426">
        <v>1</v>
      </c>
      <c r="I17" s="416"/>
      <c r="J17" s="416"/>
      <c r="K17" s="416"/>
      <c r="L17" s="416"/>
      <c r="M17" s="416"/>
      <c r="N17" s="416"/>
      <c r="O17" s="416"/>
      <c r="P17" s="430">
        <f>SUM(H17:O17)</f>
        <v>1</v>
      </c>
    </row>
    <row r="18" spans="1:16" x14ac:dyDescent="0.25">
      <c r="A18" s="47"/>
      <c r="B18" s="429">
        <v>2</v>
      </c>
      <c r="C18" s="414" t="s">
        <v>145</v>
      </c>
      <c r="D18" s="251" t="s">
        <v>33</v>
      </c>
      <c r="E18" s="417"/>
      <c r="F18" s="296"/>
      <c r="G18" s="296"/>
      <c r="H18" s="426">
        <v>1</v>
      </c>
      <c r="I18" s="416"/>
      <c r="J18" s="416"/>
      <c r="K18" s="416"/>
      <c r="L18" s="416"/>
      <c r="M18" s="416"/>
      <c r="N18" s="416"/>
      <c r="O18" s="416"/>
      <c r="P18" s="430">
        <f t="shared" ref="P18:P79" si="0">SUM(H18:O18)</f>
        <v>1</v>
      </c>
    </row>
    <row r="19" spans="1:16" x14ac:dyDescent="0.25">
      <c r="A19" s="50"/>
      <c r="B19" s="429">
        <v>3</v>
      </c>
      <c r="C19" s="414" t="s">
        <v>146</v>
      </c>
      <c r="D19" s="251" t="s">
        <v>33</v>
      </c>
      <c r="E19" s="417"/>
      <c r="F19" s="296"/>
      <c r="G19" s="296"/>
      <c r="H19" s="426">
        <v>1</v>
      </c>
      <c r="I19" s="416"/>
      <c r="J19" s="416"/>
      <c r="K19" s="416"/>
      <c r="L19" s="416"/>
      <c r="M19" s="416"/>
      <c r="N19" s="416"/>
      <c r="O19" s="416"/>
      <c r="P19" s="430">
        <f t="shared" si="0"/>
        <v>1</v>
      </c>
    </row>
    <row r="20" spans="1:16" x14ac:dyDescent="0.25">
      <c r="A20" s="50"/>
      <c r="B20" s="429">
        <v>4</v>
      </c>
      <c r="C20" s="414" t="s">
        <v>147</v>
      </c>
      <c r="D20" s="251" t="s">
        <v>33</v>
      </c>
      <c r="E20" s="417"/>
      <c r="F20" s="296"/>
      <c r="G20" s="296"/>
      <c r="H20" s="426">
        <v>1</v>
      </c>
      <c r="I20" s="416"/>
      <c r="J20" s="416"/>
      <c r="K20" s="416"/>
      <c r="L20" s="416"/>
      <c r="M20" s="416"/>
      <c r="N20" s="416"/>
      <c r="O20" s="416"/>
      <c r="P20" s="430">
        <f t="shared" si="0"/>
        <v>1</v>
      </c>
    </row>
    <row r="21" spans="1:16" x14ac:dyDescent="0.25">
      <c r="A21" s="50"/>
      <c r="B21" s="429">
        <v>5</v>
      </c>
      <c r="C21" s="414" t="s">
        <v>148</v>
      </c>
      <c r="D21" s="251" t="s">
        <v>33</v>
      </c>
      <c r="E21" s="417"/>
      <c r="F21" s="296"/>
      <c r="G21" s="296"/>
      <c r="H21" s="426">
        <v>1</v>
      </c>
      <c r="I21" s="416"/>
      <c r="J21" s="416"/>
      <c r="K21" s="416"/>
      <c r="L21" s="416"/>
      <c r="M21" s="416"/>
      <c r="N21" s="416"/>
      <c r="O21" s="416"/>
      <c r="P21" s="430">
        <f t="shared" si="0"/>
        <v>1</v>
      </c>
    </row>
    <row r="22" spans="1:16" ht="28.5" x14ac:dyDescent="0.25">
      <c r="A22" s="50"/>
      <c r="B22" s="429">
        <v>6</v>
      </c>
      <c r="C22" s="414" t="s">
        <v>149</v>
      </c>
      <c r="D22" s="251" t="s">
        <v>33</v>
      </c>
      <c r="E22" s="417"/>
      <c r="F22" s="296"/>
      <c r="G22" s="296"/>
      <c r="H22" s="426">
        <v>1</v>
      </c>
      <c r="I22" s="416"/>
      <c r="J22" s="416"/>
      <c r="K22" s="416"/>
      <c r="L22" s="416"/>
      <c r="M22" s="416"/>
      <c r="N22" s="416"/>
      <c r="O22" s="416"/>
      <c r="P22" s="430">
        <f t="shared" si="0"/>
        <v>1</v>
      </c>
    </row>
    <row r="23" spans="1:16" x14ac:dyDescent="0.25">
      <c r="A23" s="50"/>
      <c r="B23" s="431" t="s">
        <v>281</v>
      </c>
      <c r="C23" s="414"/>
      <c r="D23" s="251" t="s">
        <v>254</v>
      </c>
      <c r="E23" s="417"/>
      <c r="F23" s="296"/>
      <c r="G23" s="296"/>
      <c r="H23" s="426"/>
      <c r="I23" s="416"/>
      <c r="J23" s="416"/>
      <c r="K23" s="416"/>
      <c r="L23" s="416"/>
      <c r="M23" s="416"/>
      <c r="N23" s="416"/>
      <c r="O23" s="416"/>
      <c r="P23" s="430">
        <f t="shared" si="0"/>
        <v>0</v>
      </c>
    </row>
    <row r="24" spans="1:16" x14ac:dyDescent="0.25">
      <c r="A24" s="50"/>
      <c r="B24" s="429"/>
      <c r="C24" s="414"/>
      <c r="D24" s="251"/>
      <c r="E24" s="417"/>
      <c r="F24" s="296"/>
      <c r="G24" s="296"/>
      <c r="H24" s="426"/>
      <c r="I24" s="416"/>
      <c r="J24" s="416"/>
      <c r="K24" s="416"/>
      <c r="L24" s="416"/>
      <c r="M24" s="416"/>
      <c r="N24" s="416"/>
      <c r="O24" s="416"/>
      <c r="P24" s="430">
        <f t="shared" si="0"/>
        <v>0</v>
      </c>
    </row>
    <row r="25" spans="1:16" x14ac:dyDescent="0.25">
      <c r="A25" s="50"/>
      <c r="B25" s="429"/>
      <c r="C25" s="414"/>
      <c r="D25" s="251"/>
      <c r="E25" s="417"/>
      <c r="F25" s="296"/>
      <c r="G25" s="296"/>
      <c r="H25" s="426"/>
      <c r="I25" s="416"/>
      <c r="J25" s="416"/>
      <c r="K25" s="416"/>
      <c r="L25" s="416"/>
      <c r="M25" s="416"/>
      <c r="N25" s="416"/>
      <c r="O25" s="416"/>
      <c r="P25" s="430">
        <f t="shared" si="0"/>
        <v>0</v>
      </c>
    </row>
    <row r="26" spans="1:16" x14ac:dyDescent="0.25">
      <c r="A26" s="50"/>
      <c r="B26" s="429"/>
      <c r="C26" s="414"/>
      <c r="D26" s="251"/>
      <c r="E26" s="417"/>
      <c r="F26" s="296"/>
      <c r="G26" s="296"/>
      <c r="H26" s="426"/>
      <c r="I26" s="416"/>
      <c r="J26" s="416"/>
      <c r="K26" s="416"/>
      <c r="L26" s="416"/>
      <c r="M26" s="416"/>
      <c r="N26" s="416"/>
      <c r="O26" s="416"/>
      <c r="P26" s="430">
        <f t="shared" si="0"/>
        <v>0</v>
      </c>
    </row>
    <row r="27" spans="1:16" ht="25.5" customHeight="1" x14ac:dyDescent="0.25">
      <c r="A27" s="50"/>
      <c r="B27" s="632" t="s">
        <v>150</v>
      </c>
      <c r="C27" s="633"/>
      <c r="D27" s="633"/>
      <c r="E27" s="633"/>
      <c r="F27" s="633"/>
      <c r="G27" s="633"/>
      <c r="H27" s="633"/>
      <c r="I27" s="633"/>
      <c r="J27" s="633"/>
      <c r="K27" s="633"/>
      <c r="L27" s="633"/>
      <c r="M27" s="633"/>
      <c r="N27" s="633"/>
      <c r="O27" s="633"/>
      <c r="P27" s="634"/>
    </row>
    <row r="28" spans="1:16" x14ac:dyDescent="0.25">
      <c r="A28" s="50"/>
      <c r="B28" s="429">
        <v>7</v>
      </c>
      <c r="C28" s="414" t="s">
        <v>151</v>
      </c>
      <c r="D28" s="251" t="s">
        <v>33</v>
      </c>
      <c r="E28" s="417">
        <v>12</v>
      </c>
      <c r="F28" s="296"/>
      <c r="G28" s="296"/>
      <c r="H28" s="416"/>
      <c r="I28" s="426">
        <v>0.2</v>
      </c>
      <c r="J28" s="426">
        <v>0.5</v>
      </c>
      <c r="K28" s="426">
        <v>0.3</v>
      </c>
      <c r="L28" s="416"/>
      <c r="M28" s="416"/>
      <c r="N28" s="416"/>
      <c r="O28" s="416"/>
      <c r="P28" s="430">
        <f t="shared" si="0"/>
        <v>1</v>
      </c>
    </row>
    <row r="29" spans="1:16" ht="28.5" x14ac:dyDescent="0.25">
      <c r="A29" s="50"/>
      <c r="B29" s="429">
        <v>8</v>
      </c>
      <c r="C29" s="414" t="s">
        <v>152</v>
      </c>
      <c r="D29" s="251" t="s">
        <v>33</v>
      </c>
      <c r="E29" s="417">
        <v>12</v>
      </c>
      <c r="F29" s="296"/>
      <c r="G29" s="296"/>
      <c r="H29" s="416"/>
      <c r="I29" s="426">
        <v>0.8</v>
      </c>
      <c r="J29" s="426">
        <v>0.2</v>
      </c>
      <c r="K29" s="416"/>
      <c r="L29" s="416"/>
      <c r="M29" s="416"/>
      <c r="N29" s="416"/>
      <c r="O29" s="416"/>
      <c r="P29" s="430">
        <f t="shared" si="0"/>
        <v>1</v>
      </c>
    </row>
    <row r="30" spans="1:16" ht="28.5" x14ac:dyDescent="0.25">
      <c r="A30" s="50"/>
      <c r="B30" s="429">
        <v>9</v>
      </c>
      <c r="C30" s="414" t="s">
        <v>153</v>
      </c>
      <c r="D30" s="251" t="s">
        <v>33</v>
      </c>
      <c r="E30" s="417">
        <v>12</v>
      </c>
      <c r="F30" s="296"/>
      <c r="G30" s="296"/>
      <c r="H30" s="416"/>
      <c r="I30" s="426">
        <v>0.5</v>
      </c>
      <c r="J30" s="426">
        <v>0.5</v>
      </c>
      <c r="K30" s="416"/>
      <c r="L30" s="416"/>
      <c r="M30" s="416"/>
      <c r="N30" s="416"/>
      <c r="O30" s="416"/>
      <c r="P30" s="430">
        <f t="shared" si="0"/>
        <v>1</v>
      </c>
    </row>
    <row r="31" spans="1:16" ht="28.5" x14ac:dyDescent="0.25">
      <c r="A31" s="50"/>
      <c r="B31" s="429">
        <v>10</v>
      </c>
      <c r="C31" s="414" t="s">
        <v>154</v>
      </c>
      <c r="D31" s="251" t="s">
        <v>33</v>
      </c>
      <c r="E31" s="417">
        <v>12</v>
      </c>
      <c r="F31" s="296"/>
      <c r="G31" s="296"/>
      <c r="H31" s="416"/>
      <c r="I31" s="426">
        <v>1</v>
      </c>
      <c r="J31" s="416"/>
      <c r="K31" s="416"/>
      <c r="L31" s="416"/>
      <c r="M31" s="416"/>
      <c r="N31" s="416"/>
      <c r="O31" s="416"/>
      <c r="P31" s="430">
        <f t="shared" si="0"/>
        <v>1</v>
      </c>
    </row>
    <row r="32" spans="1:16" ht="28.5" x14ac:dyDescent="0.25">
      <c r="A32" s="50"/>
      <c r="B32" s="429">
        <v>11</v>
      </c>
      <c r="C32" s="414" t="s">
        <v>155</v>
      </c>
      <c r="D32" s="251" t="s">
        <v>33</v>
      </c>
      <c r="E32" s="417">
        <v>3</v>
      </c>
      <c r="F32" s="296"/>
      <c r="G32" s="296"/>
      <c r="H32" s="416"/>
      <c r="I32" s="416"/>
      <c r="J32" s="426">
        <v>1</v>
      </c>
      <c r="K32" s="416"/>
      <c r="L32" s="416"/>
      <c r="M32" s="416"/>
      <c r="N32" s="416"/>
      <c r="O32" s="416"/>
      <c r="P32" s="430">
        <f t="shared" si="0"/>
        <v>1</v>
      </c>
    </row>
    <row r="33" spans="1:16" x14ac:dyDescent="0.25">
      <c r="A33" s="50"/>
      <c r="B33" s="431" t="s">
        <v>281</v>
      </c>
      <c r="C33" s="414"/>
      <c r="D33" s="251" t="s">
        <v>254</v>
      </c>
      <c r="E33" s="417"/>
      <c r="F33" s="296"/>
      <c r="G33" s="296"/>
      <c r="H33" s="416"/>
      <c r="I33" s="416"/>
      <c r="J33" s="416"/>
      <c r="K33" s="416"/>
      <c r="L33" s="416"/>
      <c r="M33" s="416"/>
      <c r="N33" s="416"/>
      <c r="O33" s="416"/>
      <c r="P33" s="430">
        <f t="shared" si="0"/>
        <v>0</v>
      </c>
    </row>
    <row r="34" spans="1:16" x14ac:dyDescent="0.25">
      <c r="A34" s="50"/>
      <c r="B34" s="429"/>
      <c r="C34" s="414"/>
      <c r="D34" s="251"/>
      <c r="E34" s="417"/>
      <c r="F34" s="296"/>
      <c r="G34" s="296"/>
      <c r="H34" s="416"/>
      <c r="I34" s="416"/>
      <c r="J34" s="416"/>
      <c r="K34" s="416"/>
      <c r="L34" s="416"/>
      <c r="M34" s="416"/>
      <c r="N34" s="416"/>
      <c r="O34" s="416"/>
      <c r="P34" s="430">
        <f t="shared" si="0"/>
        <v>0</v>
      </c>
    </row>
    <row r="35" spans="1:16" x14ac:dyDescent="0.25">
      <c r="A35" s="50"/>
      <c r="B35" s="429"/>
      <c r="C35" s="414"/>
      <c r="D35" s="251"/>
      <c r="E35" s="417"/>
      <c r="F35" s="296"/>
      <c r="G35" s="296"/>
      <c r="H35" s="416"/>
      <c r="I35" s="416"/>
      <c r="J35" s="416"/>
      <c r="K35" s="416"/>
      <c r="L35" s="416"/>
      <c r="M35" s="416"/>
      <c r="N35" s="416"/>
      <c r="O35" s="416"/>
      <c r="P35" s="430">
        <f t="shared" si="0"/>
        <v>0</v>
      </c>
    </row>
    <row r="36" spans="1:16" x14ac:dyDescent="0.25">
      <c r="A36" s="50"/>
      <c r="B36" s="429"/>
      <c r="C36" s="414"/>
      <c r="D36" s="251"/>
      <c r="E36" s="417"/>
      <c r="F36" s="296"/>
      <c r="G36" s="296"/>
      <c r="H36" s="416"/>
      <c r="I36" s="416"/>
      <c r="J36" s="416"/>
      <c r="K36" s="416"/>
      <c r="L36" s="416"/>
      <c r="M36" s="416"/>
      <c r="N36" s="416"/>
      <c r="O36" s="416"/>
      <c r="P36" s="430">
        <f t="shared" si="0"/>
        <v>0</v>
      </c>
    </row>
    <row r="37" spans="1:16" ht="26.25" customHeight="1" x14ac:dyDescent="0.25">
      <c r="A37" s="50"/>
      <c r="B37" s="632" t="s">
        <v>11</v>
      </c>
      <c r="C37" s="633"/>
      <c r="D37" s="633"/>
      <c r="E37" s="633"/>
      <c r="F37" s="633"/>
      <c r="G37" s="633"/>
      <c r="H37" s="633"/>
      <c r="I37" s="633"/>
      <c r="J37" s="633"/>
      <c r="K37" s="633"/>
      <c r="L37" s="633"/>
      <c r="M37" s="633"/>
      <c r="N37" s="633"/>
      <c r="O37" s="633"/>
      <c r="P37" s="634"/>
    </row>
    <row r="38" spans="1:16" ht="28.5" x14ac:dyDescent="0.25">
      <c r="A38" s="50"/>
      <c r="B38" s="429">
        <v>12</v>
      </c>
      <c r="C38" s="414" t="s">
        <v>156</v>
      </c>
      <c r="D38" s="251" t="s">
        <v>33</v>
      </c>
      <c r="E38" s="417">
        <v>12</v>
      </c>
      <c r="F38" s="296"/>
      <c r="G38" s="296"/>
      <c r="H38" s="416"/>
      <c r="I38" s="416"/>
      <c r="J38" s="426">
        <v>1</v>
      </c>
      <c r="K38" s="416"/>
      <c r="L38" s="416"/>
      <c r="M38" s="416"/>
      <c r="N38" s="416"/>
      <c r="O38" s="416"/>
      <c r="P38" s="430">
        <f t="shared" si="0"/>
        <v>1</v>
      </c>
    </row>
    <row r="39" spans="1:16" ht="28.5" x14ac:dyDescent="0.25">
      <c r="A39" s="50"/>
      <c r="B39" s="429">
        <v>13</v>
      </c>
      <c r="C39" s="414" t="s">
        <v>157</v>
      </c>
      <c r="D39" s="251" t="s">
        <v>33</v>
      </c>
      <c r="E39" s="417">
        <v>12</v>
      </c>
      <c r="F39" s="296"/>
      <c r="G39" s="296"/>
      <c r="H39" s="416"/>
      <c r="I39" s="416"/>
      <c r="J39" s="426">
        <v>1</v>
      </c>
      <c r="K39" s="416"/>
      <c r="L39" s="416"/>
      <c r="M39" s="416"/>
      <c r="N39" s="416"/>
      <c r="O39" s="416"/>
      <c r="P39" s="430">
        <f t="shared" si="0"/>
        <v>1</v>
      </c>
    </row>
    <row r="40" spans="1:16" ht="28.5" x14ac:dyDescent="0.25">
      <c r="A40" s="50"/>
      <c r="B40" s="429">
        <v>14</v>
      </c>
      <c r="C40" s="414" t="s">
        <v>158</v>
      </c>
      <c r="D40" s="251" t="s">
        <v>33</v>
      </c>
      <c r="E40" s="417">
        <v>12</v>
      </c>
      <c r="F40" s="296"/>
      <c r="G40" s="296"/>
      <c r="H40" s="416"/>
      <c r="I40" s="416"/>
      <c r="J40" s="426">
        <v>1</v>
      </c>
      <c r="K40" s="416"/>
      <c r="L40" s="416"/>
      <c r="M40" s="416"/>
      <c r="N40" s="416"/>
      <c r="O40" s="416"/>
      <c r="P40" s="430">
        <f t="shared" si="0"/>
        <v>1</v>
      </c>
    </row>
    <row r="41" spans="1:16" x14ac:dyDescent="0.25">
      <c r="A41" s="50"/>
      <c r="B41" s="431" t="s">
        <v>281</v>
      </c>
      <c r="C41" s="414"/>
      <c r="D41" s="251" t="s">
        <v>254</v>
      </c>
      <c r="E41" s="417"/>
      <c r="F41" s="296"/>
      <c r="G41" s="296"/>
      <c r="H41" s="416"/>
      <c r="I41" s="416"/>
      <c r="J41" s="416"/>
      <c r="K41" s="416"/>
      <c r="L41" s="416"/>
      <c r="M41" s="416"/>
      <c r="N41" s="416"/>
      <c r="O41" s="416"/>
      <c r="P41" s="430">
        <f t="shared" si="0"/>
        <v>0</v>
      </c>
    </row>
    <row r="42" spans="1:16" x14ac:dyDescent="0.25">
      <c r="A42" s="50"/>
      <c r="B42" s="429"/>
      <c r="C42" s="414"/>
      <c r="D42" s="251"/>
      <c r="E42" s="417"/>
      <c r="F42" s="296"/>
      <c r="G42" s="296"/>
      <c r="H42" s="416"/>
      <c r="I42" s="416"/>
      <c r="J42" s="416"/>
      <c r="K42" s="416"/>
      <c r="L42" s="416"/>
      <c r="M42" s="416"/>
      <c r="N42" s="416"/>
      <c r="O42" s="416"/>
      <c r="P42" s="430">
        <f t="shared" si="0"/>
        <v>0</v>
      </c>
    </row>
    <row r="43" spans="1:16" x14ac:dyDescent="0.25">
      <c r="A43" s="50"/>
      <c r="B43" s="429"/>
      <c r="C43" s="414"/>
      <c r="D43" s="251"/>
      <c r="E43" s="417"/>
      <c r="F43" s="296"/>
      <c r="G43" s="296"/>
      <c r="H43" s="416"/>
      <c r="I43" s="416"/>
      <c r="J43" s="416"/>
      <c r="K43" s="416"/>
      <c r="L43" s="416"/>
      <c r="M43" s="416"/>
      <c r="N43" s="416"/>
      <c r="O43" s="416"/>
      <c r="P43" s="430">
        <f t="shared" si="0"/>
        <v>0</v>
      </c>
    </row>
    <row r="44" spans="1:16" x14ac:dyDescent="0.25">
      <c r="A44" s="50"/>
      <c r="B44" s="429"/>
      <c r="C44" s="414"/>
      <c r="D44" s="251"/>
      <c r="E44" s="417"/>
      <c r="F44" s="296"/>
      <c r="G44" s="296"/>
      <c r="H44" s="416"/>
      <c r="I44" s="416"/>
      <c r="J44" s="416"/>
      <c r="K44" s="416"/>
      <c r="L44" s="416"/>
      <c r="M44" s="416"/>
      <c r="N44" s="416"/>
      <c r="O44" s="416"/>
      <c r="P44" s="430">
        <f t="shared" si="0"/>
        <v>0</v>
      </c>
    </row>
    <row r="45" spans="1:16" ht="24" customHeight="1" x14ac:dyDescent="0.25">
      <c r="A45" s="50"/>
      <c r="B45" s="632" t="s">
        <v>159</v>
      </c>
      <c r="C45" s="633"/>
      <c r="D45" s="633"/>
      <c r="E45" s="633"/>
      <c r="F45" s="633"/>
      <c r="G45" s="633"/>
      <c r="H45" s="633"/>
      <c r="I45" s="633"/>
      <c r="J45" s="633"/>
      <c r="K45" s="633"/>
      <c r="L45" s="633"/>
      <c r="M45" s="633"/>
      <c r="N45" s="633"/>
      <c r="O45" s="633"/>
      <c r="P45" s="634"/>
    </row>
    <row r="46" spans="1:16" x14ac:dyDescent="0.25">
      <c r="A46" s="50"/>
      <c r="B46" s="429">
        <v>15</v>
      </c>
      <c r="C46" s="414" t="s">
        <v>160</v>
      </c>
      <c r="D46" s="251" t="s">
        <v>33</v>
      </c>
      <c r="E46" s="417"/>
      <c r="F46" s="296"/>
      <c r="G46" s="296"/>
      <c r="H46" s="426">
        <v>1</v>
      </c>
      <c r="I46" s="416"/>
      <c r="J46" s="416"/>
      <c r="K46" s="416"/>
      <c r="L46" s="416"/>
      <c r="M46" s="416"/>
      <c r="N46" s="416"/>
      <c r="O46" s="416"/>
      <c r="P46" s="430">
        <f t="shared" si="0"/>
        <v>1</v>
      </c>
    </row>
    <row r="47" spans="1:16" x14ac:dyDescent="0.25">
      <c r="A47" s="50"/>
      <c r="B47" s="431" t="s">
        <v>281</v>
      </c>
      <c r="C47" s="414"/>
      <c r="D47" s="251" t="s">
        <v>254</v>
      </c>
      <c r="E47" s="417"/>
      <c r="F47" s="296"/>
      <c r="G47" s="296"/>
      <c r="H47" s="426"/>
      <c r="I47" s="416"/>
      <c r="J47" s="416"/>
      <c r="K47" s="416"/>
      <c r="L47" s="416"/>
      <c r="M47" s="416"/>
      <c r="N47" s="416"/>
      <c r="O47" s="416"/>
      <c r="P47" s="430">
        <f t="shared" si="0"/>
        <v>0</v>
      </c>
    </row>
    <row r="48" spans="1:16" x14ac:dyDescent="0.25">
      <c r="A48" s="50"/>
      <c r="B48" s="429"/>
      <c r="C48" s="414"/>
      <c r="D48" s="251"/>
      <c r="E48" s="417"/>
      <c r="F48" s="296"/>
      <c r="G48" s="296"/>
      <c r="H48" s="426"/>
      <c r="I48" s="416"/>
      <c r="J48" s="416"/>
      <c r="K48" s="416"/>
      <c r="L48" s="416"/>
      <c r="M48" s="416"/>
      <c r="N48" s="416"/>
      <c r="O48" s="416"/>
      <c r="P48" s="430">
        <f t="shared" si="0"/>
        <v>0</v>
      </c>
    </row>
    <row r="49" spans="1:16" x14ac:dyDescent="0.25">
      <c r="A49" s="50"/>
      <c r="B49" s="429"/>
      <c r="C49" s="414"/>
      <c r="D49" s="251"/>
      <c r="E49" s="417"/>
      <c r="F49" s="296"/>
      <c r="G49" s="296"/>
      <c r="H49" s="426"/>
      <c r="I49" s="416"/>
      <c r="J49" s="416"/>
      <c r="K49" s="416"/>
      <c r="L49" s="416"/>
      <c r="M49" s="416"/>
      <c r="N49" s="416"/>
      <c r="O49" s="416"/>
      <c r="P49" s="430"/>
    </row>
    <row r="50" spans="1:16" x14ac:dyDescent="0.25">
      <c r="A50" s="50"/>
      <c r="B50" s="429"/>
      <c r="C50" s="414"/>
      <c r="D50" s="251"/>
      <c r="E50" s="417"/>
      <c r="F50" s="296"/>
      <c r="G50" s="296"/>
      <c r="H50" s="426"/>
      <c r="I50" s="416"/>
      <c r="J50" s="416"/>
      <c r="K50" s="416"/>
      <c r="L50" s="416"/>
      <c r="M50" s="416"/>
      <c r="N50" s="416"/>
      <c r="O50" s="416"/>
      <c r="P50" s="430">
        <f t="shared" si="0"/>
        <v>0</v>
      </c>
    </row>
    <row r="51" spans="1:16" ht="21" customHeight="1" x14ac:dyDescent="0.25">
      <c r="A51" s="48"/>
      <c r="B51" s="632" t="s">
        <v>161</v>
      </c>
      <c r="C51" s="633"/>
      <c r="D51" s="633"/>
      <c r="E51" s="633"/>
      <c r="F51" s="633"/>
      <c r="G51" s="633"/>
      <c r="H51" s="633"/>
      <c r="I51" s="633"/>
      <c r="J51" s="633"/>
      <c r="K51" s="633"/>
      <c r="L51" s="633"/>
      <c r="M51" s="633"/>
      <c r="N51" s="633"/>
      <c r="O51" s="633"/>
      <c r="P51" s="634"/>
    </row>
    <row r="52" spans="1:16" x14ac:dyDescent="0.25">
      <c r="A52" s="50"/>
      <c r="B52" s="429">
        <v>16</v>
      </c>
      <c r="C52" s="414" t="s">
        <v>162</v>
      </c>
      <c r="D52" s="251" t="s">
        <v>33</v>
      </c>
      <c r="E52" s="417"/>
      <c r="F52" s="296"/>
      <c r="G52" s="296"/>
      <c r="H52" s="416"/>
      <c r="I52" s="416"/>
      <c r="J52" s="416"/>
      <c r="K52" s="416"/>
      <c r="L52" s="416"/>
      <c r="M52" s="416"/>
      <c r="N52" s="416"/>
      <c r="O52" s="416"/>
      <c r="P52" s="430">
        <f t="shared" si="0"/>
        <v>0</v>
      </c>
    </row>
    <row r="53" spans="1:16" x14ac:dyDescent="0.25">
      <c r="A53" s="50"/>
      <c r="B53" s="429">
        <v>17</v>
      </c>
      <c r="C53" s="414" t="s">
        <v>163</v>
      </c>
      <c r="D53" s="251" t="s">
        <v>33</v>
      </c>
      <c r="E53" s="417"/>
      <c r="F53" s="296"/>
      <c r="G53" s="296"/>
      <c r="H53" s="416"/>
      <c r="I53" s="416"/>
      <c r="J53" s="416"/>
      <c r="K53" s="416"/>
      <c r="L53" s="416"/>
      <c r="M53" s="416"/>
      <c r="N53" s="416"/>
      <c r="O53" s="416"/>
      <c r="P53" s="430">
        <f t="shared" si="0"/>
        <v>0</v>
      </c>
    </row>
    <row r="54" spans="1:16" x14ac:dyDescent="0.25">
      <c r="A54" s="50"/>
      <c r="B54" s="429">
        <v>18</v>
      </c>
      <c r="C54" s="414" t="s">
        <v>164</v>
      </c>
      <c r="D54" s="251" t="s">
        <v>33</v>
      </c>
      <c r="E54" s="417"/>
      <c r="F54" s="296"/>
      <c r="G54" s="296"/>
      <c r="H54" s="416"/>
      <c r="I54" s="416"/>
      <c r="J54" s="416"/>
      <c r="K54" s="416"/>
      <c r="L54" s="416"/>
      <c r="M54" s="416"/>
      <c r="N54" s="416"/>
      <c r="O54" s="416"/>
      <c r="P54" s="430">
        <f t="shared" si="0"/>
        <v>0</v>
      </c>
    </row>
    <row r="55" spans="1:16" x14ac:dyDescent="0.25">
      <c r="A55" s="50"/>
      <c r="B55" s="429">
        <v>19</v>
      </c>
      <c r="C55" s="414" t="s">
        <v>165</v>
      </c>
      <c r="D55" s="251" t="s">
        <v>33</v>
      </c>
      <c r="E55" s="417"/>
      <c r="F55" s="296"/>
      <c r="G55" s="296"/>
      <c r="H55" s="416"/>
      <c r="I55" s="416"/>
      <c r="J55" s="416"/>
      <c r="K55" s="416"/>
      <c r="L55" s="416"/>
      <c r="M55" s="416"/>
      <c r="N55" s="416"/>
      <c r="O55" s="416"/>
      <c r="P55" s="430">
        <f t="shared" si="0"/>
        <v>0</v>
      </c>
    </row>
    <row r="56" spans="1:16" x14ac:dyDescent="0.25">
      <c r="A56" s="50"/>
      <c r="B56" s="431" t="s">
        <v>281</v>
      </c>
      <c r="C56" s="414"/>
      <c r="D56" s="251" t="s">
        <v>254</v>
      </c>
      <c r="E56" s="417"/>
      <c r="F56" s="296"/>
      <c r="G56" s="296"/>
      <c r="H56" s="416"/>
      <c r="I56" s="416"/>
      <c r="J56" s="416"/>
      <c r="K56" s="416"/>
      <c r="L56" s="416"/>
      <c r="M56" s="416"/>
      <c r="N56" s="416"/>
      <c r="O56" s="416"/>
      <c r="P56" s="430">
        <f t="shared" si="0"/>
        <v>0</v>
      </c>
    </row>
    <row r="57" spans="1:16" x14ac:dyDescent="0.25">
      <c r="A57" s="50"/>
      <c r="B57" s="431"/>
      <c r="C57" s="414"/>
      <c r="D57" s="251"/>
      <c r="E57" s="417"/>
      <c r="F57" s="296"/>
      <c r="G57" s="296"/>
      <c r="H57" s="416"/>
      <c r="I57" s="416"/>
      <c r="J57" s="416"/>
      <c r="K57" s="416"/>
      <c r="L57" s="416"/>
      <c r="M57" s="416"/>
      <c r="N57" s="416"/>
      <c r="O57" s="416"/>
      <c r="P57" s="430"/>
    </row>
    <row r="58" spans="1:16" x14ac:dyDescent="0.25">
      <c r="A58" s="50"/>
      <c r="B58" s="431"/>
      <c r="C58" s="414"/>
      <c r="D58" s="251"/>
      <c r="E58" s="417"/>
      <c r="F58" s="296"/>
      <c r="G58" s="296"/>
      <c r="H58" s="416"/>
      <c r="I58" s="416"/>
      <c r="J58" s="416"/>
      <c r="K58" s="416"/>
      <c r="L58" s="416"/>
      <c r="M58" s="416"/>
      <c r="N58" s="416"/>
      <c r="O58" s="416"/>
      <c r="P58" s="430"/>
    </row>
    <row r="59" spans="1:16" x14ac:dyDescent="0.25">
      <c r="A59" s="48"/>
      <c r="B59" s="432"/>
      <c r="C59" s="418"/>
      <c r="D59" s="419"/>
      <c r="E59" s="419"/>
      <c r="F59" s="296"/>
      <c r="G59" s="296"/>
      <c r="H59" s="420"/>
      <c r="I59" s="420"/>
      <c r="J59" s="420"/>
      <c r="K59" s="420"/>
      <c r="L59" s="420"/>
      <c r="M59" s="420"/>
      <c r="N59" s="420"/>
      <c r="O59" s="420"/>
      <c r="P59" s="430"/>
    </row>
    <row r="60" spans="1:16" ht="27" customHeight="1" x14ac:dyDescent="0.25">
      <c r="B60" s="619" t="s">
        <v>166</v>
      </c>
      <c r="C60" s="620"/>
      <c r="D60" s="620"/>
      <c r="E60" s="620"/>
      <c r="F60" s="620"/>
      <c r="G60" s="620"/>
      <c r="H60" s="620"/>
      <c r="I60" s="620"/>
      <c r="J60" s="620"/>
      <c r="K60" s="620"/>
      <c r="L60" s="620"/>
      <c r="M60" s="620"/>
      <c r="N60" s="620"/>
      <c r="O60" s="620"/>
      <c r="P60" s="621"/>
    </row>
    <row r="61" spans="1:16" ht="16.5" x14ac:dyDescent="0.25">
      <c r="B61" s="433"/>
      <c r="C61" s="414"/>
      <c r="D61" s="417"/>
      <c r="E61" s="417"/>
      <c r="F61" s="413"/>
      <c r="G61" s="413"/>
      <c r="H61" s="413"/>
      <c r="I61" s="413"/>
      <c r="J61" s="413"/>
      <c r="K61" s="413"/>
      <c r="L61" s="413"/>
      <c r="M61" s="413"/>
      <c r="N61" s="413"/>
      <c r="O61" s="413"/>
      <c r="P61" s="434"/>
    </row>
    <row r="62" spans="1:16" ht="25.5" customHeight="1" x14ac:dyDescent="0.25">
      <c r="A62" s="50"/>
      <c r="B62" s="635" t="s">
        <v>167</v>
      </c>
      <c r="C62" s="612"/>
      <c r="D62" s="612"/>
      <c r="E62" s="612"/>
      <c r="F62" s="612"/>
      <c r="G62" s="612"/>
      <c r="H62" s="612"/>
      <c r="I62" s="612"/>
      <c r="J62" s="612"/>
      <c r="K62" s="612"/>
      <c r="L62" s="612"/>
      <c r="M62" s="612"/>
      <c r="N62" s="612"/>
      <c r="O62" s="612"/>
      <c r="P62" s="636"/>
    </row>
    <row r="63" spans="1:16" x14ac:dyDescent="0.25">
      <c r="A63" s="50"/>
      <c r="B63" s="429">
        <v>21</v>
      </c>
      <c r="C63" s="414" t="s">
        <v>168</v>
      </c>
      <c r="D63" s="251" t="s">
        <v>33</v>
      </c>
      <c r="E63" s="417"/>
      <c r="F63" s="296"/>
      <c r="G63" s="296"/>
      <c r="H63" s="426">
        <v>1</v>
      </c>
      <c r="I63" s="416"/>
      <c r="J63" s="416"/>
      <c r="K63" s="416"/>
      <c r="L63" s="416"/>
      <c r="M63" s="416"/>
      <c r="N63" s="416"/>
      <c r="O63" s="416"/>
      <c r="P63" s="430">
        <f t="shared" si="0"/>
        <v>1</v>
      </c>
    </row>
    <row r="64" spans="1:16" ht="28.5" x14ac:dyDescent="0.25">
      <c r="A64" s="50"/>
      <c r="B64" s="429">
        <v>22</v>
      </c>
      <c r="C64" s="414" t="s">
        <v>169</v>
      </c>
      <c r="D64" s="251" t="s">
        <v>33</v>
      </c>
      <c r="E64" s="417"/>
      <c r="F64" s="296"/>
      <c r="G64" s="296"/>
      <c r="H64" s="426">
        <v>1</v>
      </c>
      <c r="I64" s="416"/>
      <c r="J64" s="416"/>
      <c r="K64" s="416"/>
      <c r="L64" s="416"/>
      <c r="M64" s="416"/>
      <c r="N64" s="416"/>
      <c r="O64" s="416"/>
      <c r="P64" s="430">
        <f t="shared" si="0"/>
        <v>1</v>
      </c>
    </row>
    <row r="65" spans="1:16" x14ac:dyDescent="0.25">
      <c r="A65" s="50"/>
      <c r="B65" s="429">
        <v>23</v>
      </c>
      <c r="C65" s="414" t="s">
        <v>170</v>
      </c>
      <c r="D65" s="251" t="s">
        <v>33</v>
      </c>
      <c r="E65" s="417"/>
      <c r="F65" s="296"/>
      <c r="G65" s="296"/>
      <c r="H65" s="426">
        <v>1</v>
      </c>
      <c r="I65" s="416"/>
      <c r="J65" s="416"/>
      <c r="K65" s="416"/>
      <c r="L65" s="416"/>
      <c r="M65" s="416"/>
      <c r="N65" s="416"/>
      <c r="O65" s="416"/>
      <c r="P65" s="430">
        <f t="shared" si="0"/>
        <v>1</v>
      </c>
    </row>
    <row r="66" spans="1:16" x14ac:dyDescent="0.25">
      <c r="A66" s="50"/>
      <c r="B66" s="429">
        <v>24</v>
      </c>
      <c r="C66" s="414" t="s">
        <v>171</v>
      </c>
      <c r="D66" s="251" t="s">
        <v>33</v>
      </c>
      <c r="E66" s="417"/>
      <c r="F66" s="296"/>
      <c r="G66" s="296"/>
      <c r="H66" s="426">
        <v>1</v>
      </c>
      <c r="I66" s="416"/>
      <c r="J66" s="416"/>
      <c r="K66" s="416"/>
      <c r="L66" s="416"/>
      <c r="M66" s="416"/>
      <c r="N66" s="416"/>
      <c r="O66" s="416"/>
      <c r="P66" s="430">
        <f t="shared" si="0"/>
        <v>1</v>
      </c>
    </row>
    <row r="67" spans="1:16" x14ac:dyDescent="0.25">
      <c r="A67" s="50"/>
      <c r="B67" s="431" t="s">
        <v>281</v>
      </c>
      <c r="C67" s="414"/>
      <c r="D67" s="251" t="s">
        <v>254</v>
      </c>
      <c r="E67" s="417"/>
      <c r="F67" s="296"/>
      <c r="G67" s="296"/>
      <c r="H67" s="426"/>
      <c r="I67" s="416"/>
      <c r="J67" s="416"/>
      <c r="K67" s="416"/>
      <c r="L67" s="416"/>
      <c r="M67" s="416"/>
      <c r="N67" s="416"/>
      <c r="O67" s="416"/>
      <c r="P67" s="430"/>
    </row>
    <row r="68" spans="1:16" x14ac:dyDescent="0.25">
      <c r="A68" s="50"/>
      <c r="B68" s="429"/>
      <c r="C68" s="414"/>
      <c r="D68" s="251"/>
      <c r="E68" s="417"/>
      <c r="F68" s="296"/>
      <c r="G68" s="296"/>
      <c r="H68" s="426"/>
      <c r="I68" s="416"/>
      <c r="J68" s="416"/>
      <c r="K68" s="416"/>
      <c r="L68" s="416"/>
      <c r="M68" s="416"/>
      <c r="N68" s="416"/>
      <c r="O68" s="416"/>
      <c r="P68" s="430"/>
    </row>
    <row r="69" spans="1:16" x14ac:dyDescent="0.25">
      <c r="A69" s="50"/>
      <c r="B69" s="429"/>
      <c r="C69" s="414"/>
      <c r="D69" s="251"/>
      <c r="E69" s="417"/>
      <c r="F69" s="296"/>
      <c r="G69" s="296"/>
      <c r="H69" s="426"/>
      <c r="I69" s="416"/>
      <c r="J69" s="416"/>
      <c r="K69" s="416"/>
      <c r="L69" s="416"/>
      <c r="M69" s="416"/>
      <c r="N69" s="416"/>
      <c r="O69" s="416"/>
      <c r="P69" s="430"/>
    </row>
    <row r="70" spans="1:16" x14ac:dyDescent="0.25">
      <c r="A70" s="50"/>
      <c r="B70" s="429"/>
      <c r="C70" s="414"/>
      <c r="D70" s="251"/>
      <c r="E70" s="417"/>
      <c r="F70" s="296"/>
      <c r="G70" s="296"/>
      <c r="H70" s="416"/>
      <c r="I70" s="416"/>
      <c r="J70" s="416"/>
      <c r="K70" s="416"/>
      <c r="L70" s="416"/>
      <c r="M70" s="416"/>
      <c r="N70" s="416"/>
      <c r="O70" s="416"/>
      <c r="P70" s="430">
        <f t="shared" si="0"/>
        <v>0</v>
      </c>
    </row>
    <row r="71" spans="1:16" ht="28.5" customHeight="1" x14ac:dyDescent="0.25">
      <c r="A71" s="50"/>
      <c r="B71" s="635" t="s">
        <v>172</v>
      </c>
      <c r="C71" s="612"/>
      <c r="D71" s="612"/>
      <c r="E71" s="612"/>
      <c r="F71" s="612"/>
      <c r="G71" s="612"/>
      <c r="H71" s="612"/>
      <c r="I71" s="612"/>
      <c r="J71" s="612"/>
      <c r="K71" s="612"/>
      <c r="L71" s="612"/>
      <c r="M71" s="612"/>
      <c r="N71" s="612"/>
      <c r="O71" s="612"/>
      <c r="P71" s="636"/>
    </row>
    <row r="72" spans="1:16" x14ac:dyDescent="0.25">
      <c r="A72" s="50"/>
      <c r="B72" s="429">
        <v>25</v>
      </c>
      <c r="C72" s="414" t="s">
        <v>173</v>
      </c>
      <c r="D72" s="251" t="s">
        <v>33</v>
      </c>
      <c r="E72" s="417"/>
      <c r="F72" s="296"/>
      <c r="G72" s="296"/>
      <c r="H72" s="416"/>
      <c r="I72" s="426">
        <v>1</v>
      </c>
      <c r="J72" s="416"/>
      <c r="K72" s="416"/>
      <c r="L72" s="416"/>
      <c r="M72" s="416"/>
      <c r="N72" s="416"/>
      <c r="O72" s="416"/>
      <c r="P72" s="430">
        <f t="shared" si="0"/>
        <v>1</v>
      </c>
    </row>
    <row r="73" spans="1:16" x14ac:dyDescent="0.25">
      <c r="A73" s="50"/>
      <c r="B73" s="429">
        <v>26</v>
      </c>
      <c r="C73" s="414" t="s">
        <v>174</v>
      </c>
      <c r="D73" s="251" t="s">
        <v>33</v>
      </c>
      <c r="E73" s="417"/>
      <c r="F73" s="296"/>
      <c r="G73" s="296"/>
      <c r="H73" s="416"/>
      <c r="I73" s="426">
        <v>1</v>
      </c>
      <c r="J73" s="416"/>
      <c r="K73" s="416"/>
      <c r="L73" s="416"/>
      <c r="M73" s="416"/>
      <c r="N73" s="416"/>
      <c r="O73" s="416"/>
      <c r="P73" s="430">
        <f t="shared" si="0"/>
        <v>1</v>
      </c>
    </row>
    <row r="74" spans="1:16" ht="28.5" x14ac:dyDescent="0.25">
      <c r="A74" s="50"/>
      <c r="B74" s="429">
        <v>27</v>
      </c>
      <c r="C74" s="414" t="s">
        <v>175</v>
      </c>
      <c r="D74" s="251" t="s">
        <v>33</v>
      </c>
      <c r="E74" s="417"/>
      <c r="F74" s="296"/>
      <c r="G74" s="296"/>
      <c r="H74" s="416"/>
      <c r="I74" s="426">
        <v>0.8</v>
      </c>
      <c r="J74" s="426">
        <v>0.2</v>
      </c>
      <c r="K74" s="416"/>
      <c r="L74" s="416"/>
      <c r="M74" s="416"/>
      <c r="N74" s="416"/>
      <c r="O74" s="416"/>
      <c r="P74" s="430">
        <f t="shared" si="0"/>
        <v>1</v>
      </c>
    </row>
    <row r="75" spans="1:16" ht="28.5" x14ac:dyDescent="0.25">
      <c r="A75" s="50"/>
      <c r="B75" s="429">
        <v>28</v>
      </c>
      <c r="C75" s="414" t="s">
        <v>176</v>
      </c>
      <c r="D75" s="251" t="s">
        <v>33</v>
      </c>
      <c r="E75" s="417"/>
      <c r="F75" s="296"/>
      <c r="G75" s="296"/>
      <c r="H75" s="416"/>
      <c r="I75" s="416"/>
      <c r="J75" s="416"/>
      <c r="K75" s="416"/>
      <c r="L75" s="416"/>
      <c r="M75" s="416"/>
      <c r="N75" s="416"/>
      <c r="O75" s="416"/>
      <c r="P75" s="430">
        <f t="shared" si="0"/>
        <v>0</v>
      </c>
    </row>
    <row r="76" spans="1:16" ht="28.5" x14ac:dyDescent="0.25">
      <c r="A76" s="50"/>
      <c r="B76" s="429">
        <v>29</v>
      </c>
      <c r="C76" s="414" t="s">
        <v>177</v>
      </c>
      <c r="D76" s="251" t="s">
        <v>33</v>
      </c>
      <c r="E76" s="417"/>
      <c r="F76" s="296"/>
      <c r="G76" s="296"/>
      <c r="H76" s="416"/>
      <c r="I76" s="416"/>
      <c r="J76" s="416"/>
      <c r="K76" s="416"/>
      <c r="L76" s="416"/>
      <c r="M76" s="416"/>
      <c r="N76" s="416"/>
      <c r="O76" s="416"/>
      <c r="P76" s="430">
        <f t="shared" si="0"/>
        <v>0</v>
      </c>
    </row>
    <row r="77" spans="1:16" ht="28.5" x14ac:dyDescent="0.25">
      <c r="A77" s="50"/>
      <c r="B77" s="429">
        <v>30</v>
      </c>
      <c r="C77" s="414" t="s">
        <v>178</v>
      </c>
      <c r="D77" s="251" t="s">
        <v>33</v>
      </c>
      <c r="E77" s="417"/>
      <c r="F77" s="296"/>
      <c r="G77" s="296"/>
      <c r="H77" s="416"/>
      <c r="I77" s="416"/>
      <c r="J77" s="416"/>
      <c r="K77" s="416"/>
      <c r="L77" s="416"/>
      <c r="M77" s="416"/>
      <c r="N77" s="416"/>
      <c r="O77" s="416"/>
      <c r="P77" s="430">
        <f t="shared" si="0"/>
        <v>0</v>
      </c>
    </row>
    <row r="78" spans="1:16" ht="28.5" x14ac:dyDescent="0.25">
      <c r="A78" s="50"/>
      <c r="B78" s="429">
        <v>31</v>
      </c>
      <c r="C78" s="414" t="s">
        <v>179</v>
      </c>
      <c r="D78" s="251" t="s">
        <v>33</v>
      </c>
      <c r="E78" s="417"/>
      <c r="F78" s="296"/>
      <c r="G78" s="296"/>
      <c r="H78" s="416"/>
      <c r="I78" s="416"/>
      <c r="J78" s="416"/>
      <c r="K78" s="416"/>
      <c r="L78" s="416"/>
      <c r="M78" s="416"/>
      <c r="N78" s="416"/>
      <c r="O78" s="416"/>
      <c r="P78" s="430">
        <f t="shared" si="0"/>
        <v>0</v>
      </c>
    </row>
    <row r="79" spans="1:16" x14ac:dyDescent="0.25">
      <c r="A79" s="50"/>
      <c r="B79" s="429">
        <v>32</v>
      </c>
      <c r="C79" s="414" t="s">
        <v>180</v>
      </c>
      <c r="D79" s="251" t="s">
        <v>33</v>
      </c>
      <c r="E79" s="417"/>
      <c r="F79" s="296"/>
      <c r="G79" s="296"/>
      <c r="H79" s="416"/>
      <c r="I79" s="416"/>
      <c r="J79" s="416"/>
      <c r="K79" s="416"/>
      <c r="L79" s="416"/>
      <c r="M79" s="416"/>
      <c r="N79" s="416"/>
      <c r="O79" s="416"/>
      <c r="P79" s="430">
        <f t="shared" si="0"/>
        <v>0</v>
      </c>
    </row>
    <row r="80" spans="1:16" x14ac:dyDescent="0.25">
      <c r="A80" s="50"/>
      <c r="B80" s="431" t="s">
        <v>281</v>
      </c>
      <c r="C80" s="414"/>
      <c r="D80" s="251" t="s">
        <v>254</v>
      </c>
      <c r="E80" s="417"/>
      <c r="F80" s="296"/>
      <c r="G80" s="296"/>
      <c r="H80" s="416"/>
      <c r="I80" s="416"/>
      <c r="J80" s="416"/>
      <c r="K80" s="416"/>
      <c r="L80" s="416"/>
      <c r="M80" s="416"/>
      <c r="N80" s="416"/>
      <c r="O80" s="416"/>
      <c r="P80" s="430"/>
    </row>
    <row r="81" spans="1:16" x14ac:dyDescent="0.25">
      <c r="A81" s="50"/>
      <c r="B81" s="429"/>
      <c r="C81" s="414"/>
      <c r="D81" s="251"/>
      <c r="E81" s="417"/>
      <c r="F81" s="296"/>
      <c r="G81" s="296"/>
      <c r="H81" s="416"/>
      <c r="I81" s="416"/>
      <c r="J81" s="416"/>
      <c r="K81" s="416"/>
      <c r="L81" s="416"/>
      <c r="M81" s="416"/>
      <c r="N81" s="416"/>
      <c r="O81" s="416"/>
      <c r="P81" s="430"/>
    </row>
    <row r="82" spans="1:16" x14ac:dyDescent="0.25">
      <c r="A82" s="50"/>
      <c r="B82" s="429"/>
      <c r="C82" s="414"/>
      <c r="D82" s="251"/>
      <c r="E82" s="417"/>
      <c r="F82" s="296"/>
      <c r="G82" s="296"/>
      <c r="H82" s="416"/>
      <c r="I82" s="416"/>
      <c r="J82" s="416"/>
      <c r="K82" s="416"/>
      <c r="L82" s="416"/>
      <c r="M82" s="416"/>
      <c r="N82" s="416"/>
      <c r="O82" s="416"/>
      <c r="P82" s="430"/>
    </row>
    <row r="83" spans="1:16" x14ac:dyDescent="0.25">
      <c r="A83" s="50"/>
      <c r="B83" s="429"/>
      <c r="C83" s="414"/>
      <c r="D83" s="251"/>
      <c r="E83" s="417"/>
      <c r="F83" s="296"/>
      <c r="G83" s="296"/>
      <c r="H83" s="416"/>
      <c r="I83" s="416"/>
      <c r="J83" s="416"/>
      <c r="K83" s="416"/>
      <c r="L83" s="416"/>
      <c r="M83" s="416"/>
      <c r="N83" s="416"/>
      <c r="O83" s="416"/>
      <c r="P83" s="430">
        <f t="shared" ref="P83:P106" si="1">SUM(H83:O83)</f>
        <v>0</v>
      </c>
    </row>
    <row r="84" spans="1:16" ht="25.5" customHeight="1" x14ac:dyDescent="0.25">
      <c r="A84" s="50"/>
      <c r="B84" s="635" t="s">
        <v>181</v>
      </c>
      <c r="C84" s="612"/>
      <c r="D84" s="612"/>
      <c r="E84" s="612"/>
      <c r="F84" s="612"/>
      <c r="G84" s="612"/>
      <c r="H84" s="612"/>
      <c r="I84" s="612"/>
      <c r="J84" s="612"/>
      <c r="K84" s="612"/>
      <c r="L84" s="612"/>
      <c r="M84" s="612"/>
      <c r="N84" s="612"/>
      <c r="O84" s="612"/>
      <c r="P84" s="636"/>
    </row>
    <row r="85" spans="1:16" x14ac:dyDescent="0.25">
      <c r="A85" s="50"/>
      <c r="B85" s="429">
        <v>33</v>
      </c>
      <c r="C85" s="414" t="s">
        <v>182</v>
      </c>
      <c r="D85" s="251" t="s">
        <v>33</v>
      </c>
      <c r="E85" s="417"/>
      <c r="F85" s="296"/>
      <c r="G85" s="296"/>
      <c r="H85" s="422"/>
      <c r="I85" s="422"/>
      <c r="J85" s="422"/>
      <c r="K85" s="422"/>
      <c r="L85" s="422"/>
      <c r="M85" s="422"/>
      <c r="N85" s="422"/>
      <c r="O85" s="422"/>
      <c r="P85" s="430">
        <f t="shared" si="1"/>
        <v>0</v>
      </c>
    </row>
    <row r="86" spans="1:16" x14ac:dyDescent="0.25">
      <c r="A86" s="50"/>
      <c r="B86" s="429">
        <v>34</v>
      </c>
      <c r="C86" s="414" t="s">
        <v>183</v>
      </c>
      <c r="D86" s="251" t="s">
        <v>33</v>
      </c>
      <c r="E86" s="417"/>
      <c r="F86" s="296"/>
      <c r="G86" s="296"/>
      <c r="H86" s="422"/>
      <c r="I86" s="422"/>
      <c r="J86" s="422"/>
      <c r="K86" s="422"/>
      <c r="L86" s="422"/>
      <c r="M86" s="422"/>
      <c r="N86" s="422"/>
      <c r="O86" s="422"/>
      <c r="P86" s="430">
        <f t="shared" si="1"/>
        <v>0</v>
      </c>
    </row>
    <row r="87" spans="1:16" x14ac:dyDescent="0.25">
      <c r="A87" s="50"/>
      <c r="B87" s="429">
        <v>35</v>
      </c>
      <c r="C87" s="414" t="s">
        <v>184</v>
      </c>
      <c r="D87" s="251" t="s">
        <v>33</v>
      </c>
      <c r="E87" s="417"/>
      <c r="F87" s="296"/>
      <c r="G87" s="296"/>
      <c r="H87" s="422"/>
      <c r="I87" s="422"/>
      <c r="J87" s="422"/>
      <c r="K87" s="422"/>
      <c r="L87" s="422"/>
      <c r="M87" s="422"/>
      <c r="N87" s="422"/>
      <c r="O87" s="422"/>
      <c r="P87" s="430">
        <f t="shared" si="1"/>
        <v>0</v>
      </c>
    </row>
    <row r="88" spans="1:16" x14ac:dyDescent="0.25">
      <c r="A88" s="50"/>
      <c r="B88" s="431" t="s">
        <v>281</v>
      </c>
      <c r="C88" s="414"/>
      <c r="D88" s="251" t="s">
        <v>254</v>
      </c>
      <c r="E88" s="417"/>
      <c r="F88" s="296"/>
      <c r="G88" s="296"/>
      <c r="H88" s="422"/>
      <c r="I88" s="422"/>
      <c r="J88" s="422"/>
      <c r="K88" s="422"/>
      <c r="L88" s="422"/>
      <c r="M88" s="422"/>
      <c r="N88" s="422"/>
      <c r="O88" s="422"/>
      <c r="P88" s="430"/>
    </row>
    <row r="89" spans="1:16" x14ac:dyDescent="0.25">
      <c r="A89" s="50"/>
      <c r="B89" s="429"/>
      <c r="C89" s="414"/>
      <c r="D89" s="251"/>
      <c r="E89" s="417"/>
      <c r="F89" s="296"/>
      <c r="G89" s="296"/>
      <c r="H89" s="422"/>
      <c r="I89" s="422"/>
      <c r="J89" s="422"/>
      <c r="K89" s="422"/>
      <c r="L89" s="422"/>
      <c r="M89" s="422"/>
      <c r="N89" s="422"/>
      <c r="O89" s="422"/>
      <c r="P89" s="430"/>
    </row>
    <row r="90" spans="1:16" x14ac:dyDescent="0.25">
      <c r="A90" s="50"/>
      <c r="B90" s="429"/>
      <c r="C90" s="414"/>
      <c r="D90" s="251"/>
      <c r="E90" s="417"/>
      <c r="F90" s="296"/>
      <c r="G90" s="296"/>
      <c r="H90" s="422"/>
      <c r="I90" s="422"/>
      <c r="J90" s="422"/>
      <c r="K90" s="422"/>
      <c r="L90" s="422"/>
      <c r="M90" s="422"/>
      <c r="N90" s="422"/>
      <c r="O90" s="422"/>
      <c r="P90" s="430"/>
    </row>
    <row r="91" spans="1:16" x14ac:dyDescent="0.25">
      <c r="A91" s="50"/>
      <c r="B91" s="429"/>
      <c r="C91" s="414"/>
      <c r="D91" s="251"/>
      <c r="E91" s="417"/>
      <c r="F91" s="422"/>
      <c r="G91" s="422"/>
      <c r="H91" s="422"/>
      <c r="I91" s="422"/>
      <c r="J91" s="422"/>
      <c r="K91" s="422"/>
      <c r="L91" s="422"/>
      <c r="M91" s="422"/>
      <c r="N91" s="422"/>
      <c r="O91" s="422"/>
      <c r="P91" s="430">
        <f t="shared" si="1"/>
        <v>0</v>
      </c>
    </row>
    <row r="92" spans="1:16" ht="24" customHeight="1" x14ac:dyDescent="0.25">
      <c r="A92" s="50"/>
      <c r="B92" s="635" t="s">
        <v>185</v>
      </c>
      <c r="C92" s="612"/>
      <c r="D92" s="612"/>
      <c r="E92" s="612"/>
      <c r="F92" s="612"/>
      <c r="G92" s="612"/>
      <c r="H92" s="612"/>
      <c r="I92" s="612"/>
      <c r="J92" s="612"/>
      <c r="K92" s="612"/>
      <c r="L92" s="612"/>
      <c r="M92" s="612"/>
      <c r="N92" s="612"/>
      <c r="O92" s="612"/>
      <c r="P92" s="636"/>
    </row>
    <row r="93" spans="1:16" ht="42.75" x14ac:dyDescent="0.25">
      <c r="A93" s="50"/>
      <c r="B93" s="429">
        <v>36</v>
      </c>
      <c r="C93" s="414" t="s">
        <v>186</v>
      </c>
      <c r="D93" s="251" t="s">
        <v>33</v>
      </c>
      <c r="E93" s="417"/>
      <c r="F93" s="296"/>
      <c r="G93" s="296"/>
      <c r="H93" s="422"/>
      <c r="I93" s="422"/>
      <c r="J93" s="422"/>
      <c r="K93" s="422"/>
      <c r="L93" s="422"/>
      <c r="M93" s="422"/>
      <c r="N93" s="422"/>
      <c r="O93" s="422"/>
      <c r="P93" s="430">
        <f t="shared" si="1"/>
        <v>0</v>
      </c>
    </row>
    <row r="94" spans="1:16" ht="28.5" x14ac:dyDescent="0.25">
      <c r="A94" s="50"/>
      <c r="B94" s="429">
        <v>37</v>
      </c>
      <c r="C94" s="414" t="s">
        <v>187</v>
      </c>
      <c r="D94" s="251" t="s">
        <v>33</v>
      </c>
      <c r="E94" s="417"/>
      <c r="F94" s="296"/>
      <c r="G94" s="296"/>
      <c r="H94" s="422"/>
      <c r="I94" s="422"/>
      <c r="J94" s="422"/>
      <c r="K94" s="422"/>
      <c r="L94" s="422"/>
      <c r="M94" s="422"/>
      <c r="N94" s="422"/>
      <c r="O94" s="422"/>
      <c r="P94" s="430">
        <f t="shared" si="1"/>
        <v>0</v>
      </c>
    </row>
    <row r="95" spans="1:16" x14ac:dyDescent="0.25">
      <c r="A95" s="50"/>
      <c r="B95" s="429">
        <v>38</v>
      </c>
      <c r="C95" s="414" t="s">
        <v>188</v>
      </c>
      <c r="D95" s="251" t="s">
        <v>33</v>
      </c>
      <c r="E95" s="417"/>
      <c r="F95" s="296"/>
      <c r="G95" s="296"/>
      <c r="H95" s="422"/>
      <c r="I95" s="422"/>
      <c r="J95" s="422"/>
      <c r="K95" s="422"/>
      <c r="L95" s="422"/>
      <c r="M95" s="422"/>
      <c r="N95" s="422"/>
      <c r="O95" s="422"/>
      <c r="P95" s="430">
        <f t="shared" si="1"/>
        <v>0</v>
      </c>
    </row>
    <row r="96" spans="1:16" ht="28.5" x14ac:dyDescent="0.25">
      <c r="A96" s="50"/>
      <c r="B96" s="429">
        <v>39</v>
      </c>
      <c r="C96" s="414" t="s">
        <v>189</v>
      </c>
      <c r="D96" s="251" t="s">
        <v>33</v>
      </c>
      <c r="E96" s="417"/>
      <c r="F96" s="296"/>
      <c r="G96" s="296"/>
      <c r="H96" s="422"/>
      <c r="I96" s="422"/>
      <c r="J96" s="422"/>
      <c r="K96" s="422"/>
      <c r="L96" s="422"/>
      <c r="M96" s="422"/>
      <c r="N96" s="422"/>
      <c r="O96" s="422"/>
      <c r="P96" s="430">
        <f t="shared" si="1"/>
        <v>0</v>
      </c>
    </row>
    <row r="97" spans="1:16" ht="28.5" x14ac:dyDescent="0.25">
      <c r="A97" s="50"/>
      <c r="B97" s="429">
        <v>40</v>
      </c>
      <c r="C97" s="414" t="s">
        <v>190</v>
      </c>
      <c r="D97" s="251" t="s">
        <v>33</v>
      </c>
      <c r="E97" s="417"/>
      <c r="F97" s="296"/>
      <c r="G97" s="296"/>
      <c r="H97" s="422"/>
      <c r="I97" s="422"/>
      <c r="J97" s="422"/>
      <c r="K97" s="422"/>
      <c r="L97" s="422"/>
      <c r="M97" s="422"/>
      <c r="N97" s="422"/>
      <c r="O97" s="422"/>
      <c r="P97" s="430">
        <f t="shared" si="1"/>
        <v>0</v>
      </c>
    </row>
    <row r="98" spans="1:16" ht="28.5" x14ac:dyDescent="0.25">
      <c r="A98" s="50"/>
      <c r="B98" s="429">
        <v>41</v>
      </c>
      <c r="C98" s="414" t="s">
        <v>191</v>
      </c>
      <c r="D98" s="251" t="s">
        <v>33</v>
      </c>
      <c r="E98" s="417"/>
      <c r="F98" s="296"/>
      <c r="G98" s="296"/>
      <c r="H98" s="422"/>
      <c r="I98" s="422"/>
      <c r="J98" s="422"/>
      <c r="K98" s="422"/>
      <c r="L98" s="422"/>
      <c r="M98" s="422"/>
      <c r="N98" s="422"/>
      <c r="O98" s="422"/>
      <c r="P98" s="430">
        <f t="shared" si="1"/>
        <v>0</v>
      </c>
    </row>
    <row r="99" spans="1:16" ht="28.5" x14ac:dyDescent="0.25">
      <c r="A99" s="50"/>
      <c r="B99" s="429">
        <v>42</v>
      </c>
      <c r="C99" s="414" t="s">
        <v>192</v>
      </c>
      <c r="D99" s="251" t="s">
        <v>33</v>
      </c>
      <c r="E99" s="417"/>
      <c r="F99" s="296"/>
      <c r="G99" s="296"/>
      <c r="H99" s="422"/>
      <c r="I99" s="422"/>
      <c r="J99" s="422"/>
      <c r="K99" s="422"/>
      <c r="L99" s="422"/>
      <c r="M99" s="422"/>
      <c r="N99" s="422"/>
      <c r="O99" s="422"/>
      <c r="P99" s="430">
        <f t="shared" si="1"/>
        <v>0</v>
      </c>
    </row>
    <row r="100" spans="1:16" x14ac:dyDescent="0.25">
      <c r="A100" s="50"/>
      <c r="B100" s="429">
        <v>43</v>
      </c>
      <c r="C100" s="414" t="s">
        <v>193</v>
      </c>
      <c r="D100" s="251" t="s">
        <v>33</v>
      </c>
      <c r="E100" s="417"/>
      <c r="F100" s="296"/>
      <c r="G100" s="296"/>
      <c r="H100" s="422"/>
      <c r="I100" s="422"/>
      <c r="J100" s="422"/>
      <c r="K100" s="422"/>
      <c r="L100" s="422"/>
      <c r="M100" s="422"/>
      <c r="N100" s="422"/>
      <c r="O100" s="422"/>
      <c r="P100" s="430">
        <f t="shared" si="1"/>
        <v>0</v>
      </c>
    </row>
    <row r="101" spans="1:16" ht="42.75" x14ac:dyDescent="0.25">
      <c r="A101" s="50"/>
      <c r="B101" s="429">
        <v>44</v>
      </c>
      <c r="C101" s="414" t="s">
        <v>194</v>
      </c>
      <c r="D101" s="251" t="s">
        <v>33</v>
      </c>
      <c r="E101" s="417"/>
      <c r="F101" s="296"/>
      <c r="G101" s="296"/>
      <c r="H101" s="422"/>
      <c r="I101" s="422"/>
      <c r="J101" s="422"/>
      <c r="K101" s="422"/>
      <c r="L101" s="422"/>
      <c r="M101" s="422"/>
      <c r="N101" s="422"/>
      <c r="O101" s="422"/>
      <c r="P101" s="430">
        <f t="shared" si="1"/>
        <v>0</v>
      </c>
    </row>
    <row r="102" spans="1:16" ht="28.5" x14ac:dyDescent="0.25">
      <c r="A102" s="50"/>
      <c r="B102" s="429">
        <v>45</v>
      </c>
      <c r="C102" s="414" t="s">
        <v>195</v>
      </c>
      <c r="D102" s="251" t="s">
        <v>33</v>
      </c>
      <c r="E102" s="417"/>
      <c r="F102" s="296"/>
      <c r="G102" s="296"/>
      <c r="H102" s="422"/>
      <c r="I102" s="422"/>
      <c r="J102" s="422"/>
      <c r="K102" s="422"/>
      <c r="L102" s="422"/>
      <c r="M102" s="422"/>
      <c r="N102" s="422"/>
      <c r="O102" s="422"/>
      <c r="P102" s="430">
        <f t="shared" si="1"/>
        <v>0</v>
      </c>
    </row>
    <row r="103" spans="1:16" ht="28.5" x14ac:dyDescent="0.25">
      <c r="A103" s="50"/>
      <c r="B103" s="429">
        <v>46</v>
      </c>
      <c r="C103" s="414" t="s">
        <v>196</v>
      </c>
      <c r="D103" s="251" t="s">
        <v>33</v>
      </c>
      <c r="E103" s="417"/>
      <c r="F103" s="296"/>
      <c r="G103" s="296"/>
      <c r="H103" s="422"/>
      <c r="I103" s="422"/>
      <c r="J103" s="422"/>
      <c r="K103" s="422"/>
      <c r="L103" s="422"/>
      <c r="M103" s="422"/>
      <c r="N103" s="422"/>
      <c r="O103" s="422"/>
      <c r="P103" s="430">
        <f t="shared" si="1"/>
        <v>0</v>
      </c>
    </row>
    <row r="104" spans="1:16" ht="28.5" x14ac:dyDescent="0.25">
      <c r="A104" s="50"/>
      <c r="B104" s="429">
        <v>47</v>
      </c>
      <c r="C104" s="414" t="s">
        <v>197</v>
      </c>
      <c r="D104" s="251" t="s">
        <v>33</v>
      </c>
      <c r="E104" s="417"/>
      <c r="F104" s="296"/>
      <c r="G104" s="296"/>
      <c r="H104" s="422"/>
      <c r="I104" s="422"/>
      <c r="J104" s="422"/>
      <c r="K104" s="422"/>
      <c r="L104" s="422"/>
      <c r="M104" s="422"/>
      <c r="N104" s="422"/>
      <c r="O104" s="422"/>
      <c r="P104" s="430">
        <f t="shared" si="1"/>
        <v>0</v>
      </c>
    </row>
    <row r="105" spans="1:16" ht="28.5" x14ac:dyDescent="0.25">
      <c r="A105" s="50"/>
      <c r="B105" s="429">
        <v>48</v>
      </c>
      <c r="C105" s="414" t="s">
        <v>198</v>
      </c>
      <c r="D105" s="251" t="s">
        <v>33</v>
      </c>
      <c r="E105" s="417"/>
      <c r="F105" s="296"/>
      <c r="G105" s="296"/>
      <c r="H105" s="422"/>
      <c r="I105" s="422"/>
      <c r="J105" s="422"/>
      <c r="K105" s="422"/>
      <c r="L105" s="422"/>
      <c r="M105" s="422"/>
      <c r="N105" s="422"/>
      <c r="O105" s="422"/>
      <c r="P105" s="430">
        <f t="shared" si="1"/>
        <v>0</v>
      </c>
    </row>
    <row r="106" spans="1:16" ht="28.5" x14ac:dyDescent="0.25">
      <c r="A106" s="50"/>
      <c r="B106" s="429">
        <v>49</v>
      </c>
      <c r="C106" s="414" t="s">
        <v>199</v>
      </c>
      <c r="D106" s="251" t="s">
        <v>33</v>
      </c>
      <c r="E106" s="417"/>
      <c r="F106" s="296"/>
      <c r="G106" s="296"/>
      <c r="H106" s="422"/>
      <c r="I106" s="422"/>
      <c r="J106" s="422"/>
      <c r="K106" s="422"/>
      <c r="L106" s="422"/>
      <c r="M106" s="422"/>
      <c r="N106" s="422"/>
      <c r="O106" s="422"/>
      <c r="P106" s="430">
        <f t="shared" si="1"/>
        <v>0</v>
      </c>
    </row>
    <row r="107" spans="1:16" x14ac:dyDescent="0.25">
      <c r="A107" s="50"/>
      <c r="B107" s="431" t="s">
        <v>281</v>
      </c>
      <c r="C107" s="414"/>
      <c r="D107" s="251" t="s">
        <v>254</v>
      </c>
      <c r="E107" s="417"/>
      <c r="F107" s="296"/>
      <c r="G107" s="296"/>
      <c r="H107" s="422"/>
      <c r="I107" s="422"/>
      <c r="J107" s="422"/>
      <c r="K107" s="422"/>
      <c r="L107" s="422"/>
      <c r="M107" s="422"/>
      <c r="N107" s="422"/>
      <c r="O107" s="422"/>
      <c r="P107" s="430"/>
    </row>
    <row r="108" spans="1:16" x14ac:dyDescent="0.25">
      <c r="A108" s="50"/>
      <c r="B108" s="429"/>
      <c r="C108" s="414"/>
      <c r="D108" s="251"/>
      <c r="E108" s="417"/>
      <c r="F108" s="296"/>
      <c r="G108" s="296"/>
      <c r="H108" s="422"/>
      <c r="I108" s="422"/>
      <c r="J108" s="422"/>
      <c r="K108" s="422"/>
      <c r="L108" s="422"/>
      <c r="M108" s="422"/>
      <c r="N108" s="422"/>
      <c r="O108" s="422"/>
      <c r="P108" s="430"/>
    </row>
    <row r="109" spans="1:16" x14ac:dyDescent="0.25">
      <c r="A109" s="50"/>
      <c r="B109" s="429"/>
      <c r="C109" s="414"/>
      <c r="D109" s="251"/>
      <c r="E109" s="417"/>
      <c r="F109" s="296"/>
      <c r="G109" s="296"/>
      <c r="H109" s="422"/>
      <c r="I109" s="422"/>
      <c r="J109" s="422"/>
      <c r="K109" s="422"/>
      <c r="L109" s="422"/>
      <c r="M109" s="422"/>
      <c r="N109" s="422"/>
      <c r="O109" s="422"/>
      <c r="P109" s="430"/>
    </row>
    <row r="110" spans="1:16" x14ac:dyDescent="0.25">
      <c r="A110" s="50"/>
      <c r="B110" s="429"/>
      <c r="C110" s="414"/>
      <c r="D110" s="251"/>
      <c r="E110" s="417"/>
      <c r="F110" s="296"/>
      <c r="G110" s="296"/>
      <c r="H110" s="422"/>
      <c r="I110" s="422"/>
      <c r="J110" s="422"/>
      <c r="K110" s="422"/>
      <c r="L110" s="422"/>
      <c r="M110" s="422"/>
      <c r="N110" s="422"/>
      <c r="O110" s="422"/>
      <c r="P110" s="430"/>
    </row>
    <row r="111" spans="1:16" x14ac:dyDescent="0.25">
      <c r="B111" s="353"/>
      <c r="C111" s="600" t="s">
        <v>222</v>
      </c>
      <c r="D111" s="600"/>
      <c r="E111" s="354"/>
      <c r="F111" s="355"/>
      <c r="G111" s="355"/>
      <c r="H111" s="356">
        <f>SUM(F17*H17,F18*H18,F19*H19,F20*H20,F21*H21,F22*H22,F46*H46,F63*H63,F64*H64,F65*H65,F66*H66)</f>
        <v>0</v>
      </c>
      <c r="I111" s="356">
        <f>SUM(F28*I28,F29*I29,F30*I30,F31*I31,F32*I32,F72*I72,F73*I73,F74*I74,F75*I75,F76*I76,F77*I77,F78*I78,F79*I79,F85*I85,F86*I86,F87*I87)</f>
        <v>0</v>
      </c>
      <c r="J111" s="357"/>
      <c r="K111" s="354"/>
      <c r="L111" s="354"/>
      <c r="M111" s="354"/>
      <c r="N111" s="356"/>
      <c r="O111" s="354"/>
      <c r="P111" s="358">
        <f>SUM(H111:O111)</f>
        <v>0</v>
      </c>
    </row>
    <row r="112" spans="1:16" x14ac:dyDescent="0.25">
      <c r="B112" s="273"/>
      <c r="C112" s="601" t="s">
        <v>261</v>
      </c>
      <c r="D112" s="601"/>
      <c r="E112" s="267"/>
      <c r="F112" s="265"/>
      <c r="G112" s="265"/>
      <c r="H112" s="267"/>
      <c r="I112" s="267"/>
      <c r="J112" s="268">
        <f>SUM(E28*G28*J28,E29*G29*J29,E30*G30*J30,E31*G31,J31*E32*G32*J32,E38*G38*J38,E39*G39*J39,E40*G40*J40)</f>
        <v>0</v>
      </c>
      <c r="K112" s="268">
        <f>SUM(E28*G28*K28,E29*G29*K29,E30*G30*K30,E31*G31*K31,E32*G32*K32,E38*G38*K38,E39*G39*K39,E40*G40*K40)</f>
        <v>0</v>
      </c>
      <c r="L112" s="268"/>
      <c r="M112" s="268"/>
      <c r="N112" s="267"/>
      <c r="O112" s="267"/>
      <c r="P112" s="274">
        <f>SUM(H112:O112)</f>
        <v>0</v>
      </c>
    </row>
    <row r="113" spans="2:16" x14ac:dyDescent="0.25">
      <c r="B113" s="273"/>
      <c r="C113" s="601" t="s">
        <v>262</v>
      </c>
      <c r="D113" s="601"/>
      <c r="E113" s="267"/>
      <c r="F113" s="265"/>
      <c r="G113" s="265"/>
      <c r="H113" s="267"/>
      <c r="I113" s="267"/>
      <c r="J113" s="268">
        <f>J112-(E32*G32*J32)</f>
        <v>0</v>
      </c>
      <c r="K113" s="267">
        <f>K112-(E32*G32*K32)</f>
        <v>0</v>
      </c>
      <c r="L113" s="267"/>
      <c r="M113" s="267"/>
      <c r="N113" s="267"/>
      <c r="O113" s="267"/>
      <c r="P113" s="274"/>
    </row>
    <row r="114" spans="2:16" x14ac:dyDescent="0.25">
      <c r="B114" s="353"/>
      <c r="C114" s="600"/>
      <c r="D114" s="600"/>
      <c r="E114" s="354"/>
      <c r="F114" s="355"/>
      <c r="G114" s="355"/>
      <c r="H114" s="354"/>
      <c r="I114" s="354"/>
      <c r="J114" s="354"/>
      <c r="K114" s="354"/>
      <c r="L114" s="354"/>
      <c r="M114" s="354"/>
      <c r="N114" s="354"/>
      <c r="O114" s="354"/>
      <c r="P114" s="358"/>
    </row>
    <row r="115" spans="2:16" x14ac:dyDescent="0.25">
      <c r="B115" s="275"/>
      <c r="C115" s="259"/>
      <c r="D115" s="260"/>
      <c r="E115" s="260"/>
      <c r="F115" s="258"/>
      <c r="G115" s="258"/>
      <c r="H115" s="260"/>
      <c r="I115" s="260"/>
      <c r="J115" s="260"/>
      <c r="K115" s="260"/>
      <c r="L115" s="260"/>
      <c r="M115" s="260"/>
      <c r="N115" s="260"/>
      <c r="O115" s="260"/>
      <c r="P115" s="276"/>
    </row>
    <row r="116" spans="2:16" x14ac:dyDescent="0.25">
      <c r="B116" s="381"/>
      <c r="C116" s="603" t="s">
        <v>328</v>
      </c>
      <c r="D116" s="603"/>
      <c r="E116" s="251"/>
      <c r="F116" s="262"/>
      <c r="G116" s="251"/>
      <c r="H116" s="263" t="e">
        <f>'3.  Distribution Rates'!#REF!</f>
        <v>#REF!</v>
      </c>
      <c r="I116" s="263" t="e">
        <f>'3.  Distribution Rates'!#REF!</f>
        <v>#REF!</v>
      </c>
      <c r="J116" s="263" t="e">
        <f>'3.  Distribution Rates'!#REF!</f>
        <v>#REF!</v>
      </c>
      <c r="K116" s="263" t="e">
        <f>'3.  Distribution Rates'!#REF!</f>
        <v>#REF!</v>
      </c>
      <c r="L116" s="263" t="e">
        <f>'3.  Distribution Rates'!#REF!</f>
        <v>#REF!</v>
      </c>
      <c r="M116" s="263" t="e">
        <f>'3.  Distribution Rates'!#REF!</f>
        <v>#REF!</v>
      </c>
      <c r="N116" s="263" t="e">
        <f>'3.  Distribution Rates'!#REF!</f>
        <v>#REF!</v>
      </c>
      <c r="O116" s="263"/>
      <c r="P116" s="382"/>
    </row>
    <row r="117" spans="2:16" x14ac:dyDescent="0.25">
      <c r="B117" s="381"/>
      <c r="C117" s="603" t="s">
        <v>282</v>
      </c>
      <c r="D117" s="603"/>
      <c r="E117" s="260"/>
      <c r="F117" s="262"/>
      <c r="G117" s="262"/>
      <c r="H117" s="356"/>
      <c r="I117" s="356"/>
      <c r="J117" s="356"/>
      <c r="K117" s="356"/>
      <c r="L117" s="356"/>
      <c r="M117" s="356"/>
      <c r="N117" s="356"/>
      <c r="O117" s="251"/>
      <c r="P117" s="277">
        <f>SUM(H117:O117)</f>
        <v>0</v>
      </c>
    </row>
    <row r="118" spans="2:16" x14ac:dyDescent="0.25">
      <c r="B118" s="381"/>
      <c r="C118" s="603" t="s">
        <v>283</v>
      </c>
      <c r="D118" s="603"/>
      <c r="E118" s="260"/>
      <c r="F118" s="262"/>
      <c r="G118" s="262"/>
      <c r="H118" s="356"/>
      <c r="I118" s="356"/>
      <c r="J118" s="356"/>
      <c r="K118" s="356"/>
      <c r="L118" s="356"/>
      <c r="M118" s="356"/>
      <c r="N118" s="356"/>
      <c r="O118" s="251"/>
      <c r="P118" s="277">
        <f>SUM(H118:O118)</f>
        <v>0</v>
      </c>
    </row>
    <row r="119" spans="2:16" x14ac:dyDescent="0.25">
      <c r="B119" s="381"/>
      <c r="C119" s="603" t="s">
        <v>284</v>
      </c>
      <c r="D119" s="603"/>
      <c r="E119" s="260"/>
      <c r="F119" s="262"/>
      <c r="G119" s="262"/>
      <c r="H119" s="356"/>
      <c r="I119" s="356"/>
      <c r="J119" s="356"/>
      <c r="K119" s="356"/>
      <c r="L119" s="356"/>
      <c r="M119" s="356"/>
      <c r="N119" s="356"/>
      <c r="O119" s="251"/>
      <c r="P119" s="277">
        <f t="shared" ref="P119" si="2">SUM(H119:O119)</f>
        <v>0</v>
      </c>
    </row>
    <row r="120" spans="2:16" x14ac:dyDescent="0.25">
      <c r="B120" s="381"/>
      <c r="C120" s="603" t="s">
        <v>285</v>
      </c>
      <c r="D120" s="603"/>
      <c r="E120" s="260"/>
      <c r="F120" s="262"/>
      <c r="G120" s="262"/>
      <c r="H120" s="356"/>
      <c r="I120" s="356"/>
      <c r="J120" s="356"/>
      <c r="K120" s="356"/>
      <c r="L120" s="356"/>
      <c r="M120" s="356"/>
      <c r="N120" s="356"/>
      <c r="O120" s="251"/>
      <c r="P120" s="277">
        <f>SUM(H120:O120)</f>
        <v>0</v>
      </c>
    </row>
    <row r="121" spans="2:16" x14ac:dyDescent="0.25">
      <c r="B121" s="381"/>
      <c r="C121" s="603" t="s">
        <v>286</v>
      </c>
      <c r="D121" s="603"/>
      <c r="E121" s="260"/>
      <c r="F121" s="262"/>
      <c r="G121" s="262"/>
      <c r="H121" s="378" t="e">
        <f>'5.  2015 LRAM'!H128*H116</f>
        <v>#REF!</v>
      </c>
      <c r="I121" s="378" t="e">
        <f>'5.  2015 LRAM'!I128*I116</f>
        <v>#REF!</v>
      </c>
      <c r="J121" s="378" t="e">
        <f>'5.  2015 LRAM'!J128*J116</f>
        <v>#REF!</v>
      </c>
      <c r="K121" s="378" t="e">
        <f>'5.  2015 LRAM'!K128*K116</f>
        <v>#REF!</v>
      </c>
      <c r="L121" s="378" t="e">
        <f>'5.  2015 LRAM'!L128*L116</f>
        <v>#REF!</v>
      </c>
      <c r="M121" s="378" t="e">
        <f>'5.  2015 LRAM'!M128*M116</f>
        <v>#REF!</v>
      </c>
      <c r="N121" s="378" t="e">
        <f>'5.  2015 LRAM'!N128*N116</f>
        <v>#REF!</v>
      </c>
      <c r="O121" s="251"/>
      <c r="P121" s="277" t="e">
        <f t="shared" ref="P121:P122" si="3">SUM(H121:O121)</f>
        <v>#REF!</v>
      </c>
    </row>
    <row r="122" spans="2:16" x14ac:dyDescent="0.25">
      <c r="B122" s="381"/>
      <c r="C122" s="603" t="s">
        <v>287</v>
      </c>
      <c r="D122" s="603"/>
      <c r="E122" s="260"/>
      <c r="F122" s="262"/>
      <c r="G122" s="262"/>
      <c r="H122" s="378" t="e">
        <f>'5-b. 2016 LRAM'!H126*H116</f>
        <v>#DIV/0!</v>
      </c>
      <c r="I122" s="378" t="e">
        <f>'5-b. 2016 LRAM'!I126*I116</f>
        <v>#DIV/0!</v>
      </c>
      <c r="J122" s="378" t="e">
        <f>'5-b. 2016 LRAM'!J126*J116</f>
        <v>#DIV/0!</v>
      </c>
      <c r="K122" s="378" t="e">
        <f>'5-b. 2016 LRAM'!K126*K116</f>
        <v>#DIV/0!</v>
      </c>
      <c r="L122" s="378" t="e">
        <f>'5-b. 2016 LRAM'!L126*L116</f>
        <v>#REF!</v>
      </c>
      <c r="M122" s="378" t="e">
        <f>'5-b. 2016 LRAM'!M126*M116</f>
        <v>#REF!</v>
      </c>
      <c r="N122" s="378" t="e">
        <f>'5-b. 2016 LRAM'!N126*N116</f>
        <v>#REF!</v>
      </c>
      <c r="O122" s="251"/>
      <c r="P122" s="277" t="e">
        <f t="shared" si="3"/>
        <v>#DIV/0!</v>
      </c>
    </row>
    <row r="123" spans="2:16" x14ac:dyDescent="0.25">
      <c r="B123" s="381"/>
      <c r="C123" s="603" t="s">
        <v>288</v>
      </c>
      <c r="D123" s="603"/>
      <c r="E123" s="260"/>
      <c r="F123" s="262"/>
      <c r="G123" s="262"/>
      <c r="H123" s="378" t="e">
        <f>'5-c.  2017 LRAM'!H127*H116</f>
        <v>#DIV/0!</v>
      </c>
      <c r="I123" s="378" t="e">
        <f>'5-c.  2017 LRAM'!I127*I116</f>
        <v>#DIV/0!</v>
      </c>
      <c r="J123" s="378" t="e">
        <f>'5-c.  2017 LRAM'!J127*J116</f>
        <v>#DIV/0!</v>
      </c>
      <c r="K123" s="378" t="e">
        <f>'5-c.  2017 LRAM'!K127*K116</f>
        <v>#DIV/0!</v>
      </c>
      <c r="L123" s="378" t="e">
        <f>'5-c.  2017 LRAM'!L127*L116</f>
        <v>#REF!</v>
      </c>
      <c r="M123" s="378" t="e">
        <f>'5-c.  2017 LRAM'!M127*M116</f>
        <v>#REF!</v>
      </c>
      <c r="N123" s="378" t="e">
        <f>'5-c.  2017 LRAM'!N127*N116</f>
        <v>#DIV/0!</v>
      </c>
      <c r="O123" s="251"/>
      <c r="P123" s="277" t="e">
        <f>SUM(H123:O123)</f>
        <v>#DIV/0!</v>
      </c>
    </row>
    <row r="124" spans="2:16" x14ac:dyDescent="0.25">
      <c r="B124" s="381"/>
      <c r="C124" s="603" t="s">
        <v>289</v>
      </c>
      <c r="D124" s="603"/>
      <c r="E124" s="260"/>
      <c r="F124" s="262"/>
      <c r="G124" s="262"/>
      <c r="H124" s="378" t="e">
        <f>H111*H116</f>
        <v>#REF!</v>
      </c>
      <c r="I124" s="378" t="e">
        <f>I111*I116</f>
        <v>#REF!</v>
      </c>
      <c r="J124" s="378" t="e">
        <f>J112*J116</f>
        <v>#REF!</v>
      </c>
      <c r="K124" s="378" t="e">
        <f>K112*K116</f>
        <v>#REF!</v>
      </c>
      <c r="L124" s="378" t="e">
        <f>L112*L116</f>
        <v>#REF!</v>
      </c>
      <c r="M124" s="378" t="e">
        <f>M112*M116</f>
        <v>#REF!</v>
      </c>
      <c r="N124" s="378" t="e">
        <f>N111*N116</f>
        <v>#REF!</v>
      </c>
      <c r="O124" s="251"/>
      <c r="P124" s="277" t="e">
        <f>SUM(H124:O124)</f>
        <v>#REF!</v>
      </c>
    </row>
    <row r="125" spans="2:16" x14ac:dyDescent="0.25">
      <c r="B125" s="275"/>
      <c r="C125" s="379" t="s">
        <v>290</v>
      </c>
      <c r="D125" s="260"/>
      <c r="E125" s="260"/>
      <c r="F125" s="258"/>
      <c r="G125" s="258"/>
      <c r="H125" s="264" t="e">
        <f t="shared" ref="H125:N125" si="4">SUM(H117:H124)</f>
        <v>#REF!</v>
      </c>
      <c r="I125" s="264" t="e">
        <f t="shared" si="4"/>
        <v>#REF!</v>
      </c>
      <c r="J125" s="264" t="e">
        <f>SUM(J117:J124)</f>
        <v>#REF!</v>
      </c>
      <c r="K125" s="264" t="e">
        <f t="shared" si="4"/>
        <v>#REF!</v>
      </c>
      <c r="L125" s="264" t="e">
        <f t="shared" si="4"/>
        <v>#REF!</v>
      </c>
      <c r="M125" s="264" t="e">
        <f t="shared" si="4"/>
        <v>#REF!</v>
      </c>
      <c r="N125" s="264" t="e">
        <f t="shared" si="4"/>
        <v>#REF!</v>
      </c>
      <c r="O125" s="260"/>
      <c r="P125" s="278" t="e">
        <f>SUM(P117:P124)</f>
        <v>#REF!</v>
      </c>
    </row>
    <row r="126" spans="2:16" x14ac:dyDescent="0.25">
      <c r="B126" s="275"/>
      <c r="C126" s="379"/>
      <c r="D126" s="260"/>
      <c r="E126" s="260"/>
      <c r="F126" s="258"/>
      <c r="G126" s="258"/>
      <c r="H126" s="264"/>
      <c r="I126" s="264"/>
      <c r="J126" s="264"/>
      <c r="K126" s="264"/>
      <c r="L126" s="264"/>
      <c r="M126" s="264"/>
      <c r="N126" s="264"/>
      <c r="O126" s="260"/>
      <c r="P126" s="278"/>
    </row>
    <row r="127" spans="2:16" x14ac:dyDescent="0.25">
      <c r="B127" s="423"/>
      <c r="C127" s="603" t="s">
        <v>291</v>
      </c>
      <c r="D127" s="603"/>
      <c r="E127" s="415"/>
      <c r="F127" s="159"/>
      <c r="G127" s="159"/>
      <c r="H127" s="296" t="e">
        <f>$H$111*'6.  Persistence Rates'!$H$47</f>
        <v>#DIV/0!</v>
      </c>
      <c r="I127" s="296" t="e">
        <f>$H$111*'6.  Persistence Rates'!$H$47</f>
        <v>#DIV/0!</v>
      </c>
      <c r="J127" s="296" t="e">
        <f>J112*'6.  Persistence Rates'!$U$47</f>
        <v>#DIV/0!</v>
      </c>
      <c r="K127" s="296" t="e">
        <f>K112*'6.  Persistence Rates'!$U$47</f>
        <v>#DIV/0!</v>
      </c>
      <c r="L127" s="296">
        <f>L112*'6.  Persistence Rates'!$R$44</f>
        <v>0</v>
      </c>
      <c r="M127" s="296">
        <f>M112*'6.  Persistence Rates'!$R$44</f>
        <v>0</v>
      </c>
      <c r="N127" s="296">
        <f>N111*'6.  Persistence Rates'!$E$44</f>
        <v>0</v>
      </c>
      <c r="O127" s="159"/>
      <c r="P127" s="350"/>
    </row>
    <row r="128" spans="2:16" x14ac:dyDescent="0.25">
      <c r="B128" s="424"/>
      <c r="C128" s="615" t="s">
        <v>292</v>
      </c>
      <c r="D128" s="615"/>
      <c r="E128" s="425"/>
      <c r="F128" s="330"/>
      <c r="G128" s="330"/>
      <c r="H128" s="296" t="e">
        <f>H111*'6.  Persistence Rates'!$I$47</f>
        <v>#DIV/0!</v>
      </c>
      <c r="I128" s="296" t="e">
        <f>I111*'6.  Persistence Rates'!$I$47</f>
        <v>#DIV/0!</v>
      </c>
      <c r="J128" s="296" t="e">
        <f>$J$113*'6.  Persistence Rates'!$V$47</f>
        <v>#DIV/0!</v>
      </c>
      <c r="K128" s="296" t="e">
        <f>$K$113*'6.  Persistence Rates'!$V$47</f>
        <v>#DIV/0!</v>
      </c>
      <c r="L128" s="296"/>
      <c r="M128" s="296"/>
      <c r="N128" s="296" t="e">
        <f>N111*'6.  Persistence Rates'!$I$47</f>
        <v>#DIV/0!</v>
      </c>
      <c r="O128" s="330"/>
      <c r="P128" s="400"/>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5703125" style="68" customWidth="1"/>
    <col min="2" max="2" width="5.140625" style="68" customWidth="1"/>
    <col min="3" max="3" width="44.28515625" style="440" customWidth="1"/>
    <col min="4" max="4" width="12.28515625" style="441" customWidth="1"/>
    <col min="5" max="5" width="13.28515625" style="441"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47" t="s">
        <v>294</v>
      </c>
      <c r="C2" s="647"/>
      <c r="D2" s="647"/>
      <c r="E2" s="647"/>
      <c r="F2" s="647"/>
      <c r="G2" s="647"/>
      <c r="H2" s="647"/>
      <c r="I2" s="647"/>
      <c r="J2" s="647"/>
      <c r="K2" s="647"/>
      <c r="L2" s="647"/>
      <c r="M2" s="647"/>
      <c r="N2" s="647"/>
      <c r="O2" s="647"/>
      <c r="P2" s="647"/>
    </row>
    <row r="3" spans="1:18" ht="18.75" outlineLevel="1" x14ac:dyDescent="0.3">
      <c r="B3" s="443"/>
      <c r="C3" s="443"/>
      <c r="D3" s="443"/>
      <c r="E3" s="443"/>
      <c r="F3" s="443"/>
      <c r="G3" s="443"/>
      <c r="H3" s="443"/>
      <c r="I3" s="443"/>
      <c r="J3" s="443"/>
      <c r="K3" s="443"/>
      <c r="L3" s="443"/>
      <c r="M3" s="443"/>
      <c r="N3" s="443"/>
      <c r="O3" s="443"/>
      <c r="P3" s="443"/>
    </row>
    <row r="4" spans="1:18" ht="35.25" customHeight="1" outlineLevel="1" x14ac:dyDescent="0.3">
      <c r="A4" s="336"/>
      <c r="B4" s="443"/>
      <c r="C4" s="369" t="s">
        <v>400</v>
      </c>
      <c r="D4" s="444"/>
      <c r="E4" s="646" t="s">
        <v>363</v>
      </c>
      <c r="F4" s="646"/>
      <c r="G4" s="646"/>
      <c r="H4" s="646"/>
      <c r="I4" s="646"/>
      <c r="J4" s="646"/>
      <c r="K4" s="646"/>
      <c r="L4" s="646"/>
      <c r="M4" s="646"/>
      <c r="N4" s="646"/>
      <c r="O4" s="646"/>
      <c r="P4" s="646"/>
    </row>
    <row r="5" spans="1:18" ht="18.75" customHeight="1" outlineLevel="1" x14ac:dyDescent="0.3">
      <c r="B5" s="443"/>
      <c r="C5" s="445"/>
      <c r="D5" s="444"/>
      <c r="E5" s="372" t="s">
        <v>357</v>
      </c>
      <c r="F5" s="444"/>
      <c r="G5" s="444"/>
      <c r="H5" s="444"/>
      <c r="I5" s="444"/>
      <c r="J5" s="444"/>
      <c r="K5" s="444"/>
      <c r="L5" s="444"/>
      <c r="M5" s="444"/>
      <c r="N5" s="444"/>
      <c r="O5" s="444"/>
      <c r="P5" s="444"/>
    </row>
    <row r="6" spans="1:18" ht="18.75" customHeight="1" outlineLevel="1" x14ac:dyDescent="0.3">
      <c r="B6" s="443"/>
      <c r="C6" s="445"/>
      <c r="D6" s="444"/>
      <c r="E6" s="372" t="s">
        <v>358</v>
      </c>
      <c r="F6" s="444"/>
      <c r="G6" s="444"/>
      <c r="H6" s="444"/>
      <c r="I6" s="444"/>
      <c r="J6" s="444"/>
      <c r="K6" s="444"/>
      <c r="L6" s="444"/>
      <c r="M6" s="444"/>
      <c r="N6" s="444"/>
      <c r="O6" s="444"/>
      <c r="P6" s="444"/>
    </row>
    <row r="7" spans="1:18" ht="18.75" customHeight="1" outlineLevel="1" x14ac:dyDescent="0.3">
      <c r="B7" s="443"/>
      <c r="C7" s="445"/>
      <c r="D7" s="444"/>
      <c r="E7" s="372" t="s">
        <v>416</v>
      </c>
      <c r="F7" s="444"/>
      <c r="G7" s="444"/>
      <c r="H7" s="444"/>
      <c r="I7" s="444"/>
      <c r="J7" s="444"/>
      <c r="K7" s="444"/>
      <c r="L7" s="444"/>
      <c r="M7" s="444"/>
      <c r="N7" s="444"/>
      <c r="O7" s="444"/>
      <c r="P7" s="444"/>
    </row>
    <row r="8" spans="1:18" ht="18.75" customHeight="1" outlineLevel="1" x14ac:dyDescent="0.3">
      <c r="B8" s="443"/>
      <c r="C8" s="449"/>
      <c r="D8" s="443"/>
      <c r="E8" s="170"/>
      <c r="F8" s="443"/>
      <c r="G8" s="443"/>
      <c r="H8" s="443"/>
      <c r="I8" s="443"/>
      <c r="J8" s="443"/>
      <c r="K8" s="443"/>
      <c r="L8" s="443"/>
      <c r="M8" s="443"/>
      <c r="N8" s="443"/>
      <c r="O8" s="443"/>
      <c r="P8" s="443"/>
    </row>
    <row r="9" spans="1:18" ht="18.75" customHeight="1" outlineLevel="1" x14ac:dyDescent="0.3">
      <c r="B9" s="443"/>
      <c r="C9" s="234" t="s">
        <v>338</v>
      </c>
      <c r="D9" s="443"/>
      <c r="E9" s="631" t="s">
        <v>364</v>
      </c>
      <c r="F9" s="631"/>
      <c r="G9" s="443"/>
      <c r="H9" s="443"/>
      <c r="I9" s="443"/>
      <c r="J9" s="443"/>
      <c r="K9" s="443"/>
      <c r="L9" s="443"/>
      <c r="M9" s="443"/>
      <c r="N9" s="443"/>
      <c r="O9" s="443"/>
      <c r="P9" s="443"/>
      <c r="R9" s="82"/>
    </row>
    <row r="10" spans="1:18" ht="18.75" customHeight="1" outlineLevel="1" x14ac:dyDescent="0.3">
      <c r="B10" s="443"/>
      <c r="C10" s="443"/>
      <c r="D10" s="443"/>
      <c r="E10" s="648" t="s">
        <v>339</v>
      </c>
      <c r="F10" s="648"/>
      <c r="G10" s="443"/>
      <c r="H10" s="443"/>
      <c r="I10" s="443"/>
      <c r="J10" s="443"/>
      <c r="K10" s="443"/>
      <c r="L10" s="443"/>
      <c r="M10" s="443"/>
      <c r="N10" s="443"/>
      <c r="O10" s="443"/>
      <c r="P10" s="443"/>
    </row>
    <row r="11" spans="1:18" x14ac:dyDescent="0.25">
      <c r="A11" s="450"/>
      <c r="C11" s="447"/>
      <c r="D11" s="448"/>
      <c r="E11" s="448"/>
    </row>
    <row r="12" spans="1:18" x14ac:dyDescent="0.25">
      <c r="A12" s="450"/>
      <c r="B12" s="446" t="s">
        <v>476</v>
      </c>
      <c r="C12" s="447"/>
      <c r="D12" s="448"/>
      <c r="E12" s="448"/>
    </row>
    <row r="13" spans="1:18" ht="45" x14ac:dyDescent="0.25">
      <c r="A13" s="450"/>
      <c r="B13" s="638" t="s">
        <v>58</v>
      </c>
      <c r="C13" s="640" t="s">
        <v>0</v>
      </c>
      <c r="D13" s="640" t="s">
        <v>44</v>
      </c>
      <c r="E13" s="640" t="s">
        <v>206</v>
      </c>
      <c r="F13" s="237" t="s">
        <v>203</v>
      </c>
      <c r="G13" s="237" t="s">
        <v>45</v>
      </c>
      <c r="H13" s="642" t="s">
        <v>59</v>
      </c>
      <c r="I13" s="642"/>
      <c r="J13" s="642"/>
      <c r="K13" s="642"/>
      <c r="L13" s="642"/>
      <c r="M13" s="642"/>
      <c r="N13" s="642"/>
      <c r="O13" s="642"/>
      <c r="P13" s="643"/>
    </row>
    <row r="14" spans="1:18" ht="60" x14ac:dyDescent="0.25">
      <c r="A14" s="450"/>
      <c r="B14" s="639"/>
      <c r="C14" s="641"/>
      <c r="D14" s="641"/>
      <c r="E14" s="641"/>
      <c r="F14" s="438" t="s">
        <v>214</v>
      </c>
      <c r="G14" s="438" t="s">
        <v>215</v>
      </c>
      <c r="H14" s="439" t="s">
        <v>37</v>
      </c>
      <c r="I14" s="439" t="s">
        <v>39</v>
      </c>
      <c r="J14" s="439" t="s">
        <v>108</v>
      </c>
      <c r="K14" s="439" t="s">
        <v>109</v>
      </c>
      <c r="L14" s="439" t="s">
        <v>40</v>
      </c>
      <c r="M14" s="439" t="s">
        <v>41</v>
      </c>
      <c r="N14" s="439" t="s">
        <v>42</v>
      </c>
      <c r="O14" s="439" t="s">
        <v>105</v>
      </c>
      <c r="P14" s="442" t="s">
        <v>34</v>
      </c>
    </row>
    <row r="15" spans="1:18" ht="29.25" customHeight="1" x14ac:dyDescent="0.25">
      <c r="B15" s="619" t="s">
        <v>142</v>
      </c>
      <c r="C15" s="620"/>
      <c r="D15" s="620"/>
      <c r="E15" s="620"/>
      <c r="F15" s="620"/>
      <c r="G15" s="620"/>
      <c r="H15" s="620"/>
      <c r="I15" s="620"/>
      <c r="J15" s="620"/>
      <c r="K15" s="620"/>
      <c r="L15" s="620"/>
      <c r="M15" s="620"/>
      <c r="N15" s="620"/>
      <c r="O15" s="620"/>
      <c r="P15" s="621"/>
    </row>
    <row r="16" spans="1:18" ht="26.25" customHeight="1" x14ac:dyDescent="0.25">
      <c r="A16" s="451"/>
      <c r="B16" s="632" t="s">
        <v>143</v>
      </c>
      <c r="C16" s="633"/>
      <c r="D16" s="633"/>
      <c r="E16" s="633"/>
      <c r="F16" s="633"/>
      <c r="G16" s="633"/>
      <c r="H16" s="633"/>
      <c r="I16" s="633"/>
      <c r="J16" s="633"/>
      <c r="K16" s="633"/>
      <c r="L16" s="633"/>
      <c r="M16" s="633"/>
      <c r="N16" s="633"/>
      <c r="O16" s="633"/>
      <c r="P16" s="634"/>
    </row>
    <row r="17" spans="1:16" x14ac:dyDescent="0.25">
      <c r="A17" s="451"/>
      <c r="B17" s="429">
        <v>1</v>
      </c>
      <c r="C17" s="414" t="s">
        <v>144</v>
      </c>
      <c r="D17" s="251" t="s">
        <v>33</v>
      </c>
      <c r="E17" s="415"/>
      <c r="F17" s="296"/>
      <c r="G17" s="296"/>
      <c r="H17" s="426">
        <v>1</v>
      </c>
      <c r="I17" s="416"/>
      <c r="J17" s="416"/>
      <c r="K17" s="416"/>
      <c r="L17" s="416"/>
      <c r="M17" s="416"/>
      <c r="N17" s="416"/>
      <c r="O17" s="416"/>
      <c r="P17" s="430">
        <f>SUM(H17:O17)</f>
        <v>1</v>
      </c>
    </row>
    <row r="18" spans="1:16" x14ac:dyDescent="0.25">
      <c r="A18" s="40"/>
      <c r="B18" s="429">
        <v>2</v>
      </c>
      <c r="C18" s="414" t="s">
        <v>145</v>
      </c>
      <c r="D18" s="251" t="s">
        <v>33</v>
      </c>
      <c r="E18" s="417"/>
      <c r="F18" s="296"/>
      <c r="G18" s="296"/>
      <c r="H18" s="426">
        <v>1</v>
      </c>
      <c r="I18" s="416"/>
      <c r="J18" s="416"/>
      <c r="K18" s="416"/>
      <c r="L18" s="416"/>
      <c r="M18" s="416"/>
      <c r="N18" s="416"/>
      <c r="O18" s="416"/>
      <c r="P18" s="430">
        <f t="shared" ref="P18:P79" si="0">SUM(H18:O18)</f>
        <v>1</v>
      </c>
    </row>
    <row r="19" spans="1:16" x14ac:dyDescent="0.25">
      <c r="A19" s="451"/>
      <c r="B19" s="429">
        <v>3</v>
      </c>
      <c r="C19" s="414" t="s">
        <v>146</v>
      </c>
      <c r="D19" s="251" t="s">
        <v>33</v>
      </c>
      <c r="E19" s="417"/>
      <c r="F19" s="296"/>
      <c r="G19" s="296"/>
      <c r="H19" s="426">
        <v>1</v>
      </c>
      <c r="I19" s="416"/>
      <c r="J19" s="416"/>
      <c r="K19" s="416"/>
      <c r="L19" s="416"/>
      <c r="M19" s="416"/>
      <c r="N19" s="416"/>
      <c r="O19" s="416"/>
      <c r="P19" s="430">
        <f t="shared" si="0"/>
        <v>1</v>
      </c>
    </row>
    <row r="20" spans="1:16" x14ac:dyDescent="0.25">
      <c r="A20" s="451"/>
      <c r="B20" s="429">
        <v>4</v>
      </c>
      <c r="C20" s="414" t="s">
        <v>147</v>
      </c>
      <c r="D20" s="251" t="s">
        <v>33</v>
      </c>
      <c r="E20" s="417"/>
      <c r="F20" s="296"/>
      <c r="G20" s="296"/>
      <c r="H20" s="426">
        <v>1</v>
      </c>
      <c r="I20" s="416"/>
      <c r="J20" s="416"/>
      <c r="K20" s="416"/>
      <c r="L20" s="416"/>
      <c r="M20" s="416"/>
      <c r="N20" s="416"/>
      <c r="O20" s="416"/>
      <c r="P20" s="430">
        <f t="shared" si="0"/>
        <v>1</v>
      </c>
    </row>
    <row r="21" spans="1:16" x14ac:dyDescent="0.25">
      <c r="A21" s="451"/>
      <c r="B21" s="429">
        <v>5</v>
      </c>
      <c r="C21" s="414" t="s">
        <v>148</v>
      </c>
      <c r="D21" s="251" t="s">
        <v>33</v>
      </c>
      <c r="E21" s="417"/>
      <c r="F21" s="296"/>
      <c r="G21" s="296"/>
      <c r="H21" s="426">
        <v>1</v>
      </c>
      <c r="I21" s="416"/>
      <c r="J21" s="416"/>
      <c r="K21" s="416"/>
      <c r="L21" s="416"/>
      <c r="M21" s="416"/>
      <c r="N21" s="416"/>
      <c r="O21" s="416"/>
      <c r="P21" s="430">
        <f t="shared" si="0"/>
        <v>1</v>
      </c>
    </row>
    <row r="22" spans="1:16" ht="28.5" x14ac:dyDescent="0.25">
      <c r="A22" s="451"/>
      <c r="B22" s="429">
        <v>6</v>
      </c>
      <c r="C22" s="414" t="s">
        <v>149</v>
      </c>
      <c r="D22" s="251" t="s">
        <v>33</v>
      </c>
      <c r="E22" s="417"/>
      <c r="F22" s="296"/>
      <c r="G22" s="296"/>
      <c r="H22" s="426">
        <v>1</v>
      </c>
      <c r="I22" s="416"/>
      <c r="J22" s="416"/>
      <c r="K22" s="416"/>
      <c r="L22" s="416"/>
      <c r="M22" s="416"/>
      <c r="N22" s="416"/>
      <c r="O22" s="416"/>
      <c r="P22" s="430">
        <f t="shared" si="0"/>
        <v>1</v>
      </c>
    </row>
    <row r="23" spans="1:16" x14ac:dyDescent="0.25">
      <c r="A23" s="451"/>
      <c r="B23" s="431" t="s">
        <v>295</v>
      </c>
      <c r="C23" s="414"/>
      <c r="D23" s="251" t="s">
        <v>254</v>
      </c>
      <c r="E23" s="417"/>
      <c r="F23" s="296"/>
      <c r="G23" s="296"/>
      <c r="H23" s="426"/>
      <c r="I23" s="416"/>
      <c r="J23" s="416"/>
      <c r="K23" s="416"/>
      <c r="L23" s="416"/>
      <c r="M23" s="416"/>
      <c r="N23" s="416"/>
      <c r="O23" s="416"/>
      <c r="P23" s="430">
        <f t="shared" si="0"/>
        <v>0</v>
      </c>
    </row>
    <row r="24" spans="1:16" x14ac:dyDescent="0.25">
      <c r="A24" s="451"/>
      <c r="B24" s="429"/>
      <c r="C24" s="414"/>
      <c r="D24" s="251"/>
      <c r="E24" s="417"/>
      <c r="F24" s="296"/>
      <c r="G24" s="296"/>
      <c r="H24" s="426"/>
      <c r="I24" s="416"/>
      <c r="J24" s="416"/>
      <c r="K24" s="416"/>
      <c r="L24" s="416"/>
      <c r="M24" s="416"/>
      <c r="N24" s="416"/>
      <c r="O24" s="416"/>
      <c r="P24" s="430">
        <f t="shared" si="0"/>
        <v>0</v>
      </c>
    </row>
    <row r="25" spans="1:16" x14ac:dyDescent="0.25">
      <c r="A25" s="451"/>
      <c r="B25" s="429"/>
      <c r="C25" s="414"/>
      <c r="D25" s="251"/>
      <c r="E25" s="417"/>
      <c r="F25" s="296"/>
      <c r="G25" s="296"/>
      <c r="H25" s="426"/>
      <c r="I25" s="416"/>
      <c r="J25" s="416"/>
      <c r="K25" s="416"/>
      <c r="L25" s="416"/>
      <c r="M25" s="416"/>
      <c r="N25" s="416"/>
      <c r="O25" s="416"/>
      <c r="P25" s="430">
        <f t="shared" si="0"/>
        <v>0</v>
      </c>
    </row>
    <row r="26" spans="1:16" x14ac:dyDescent="0.25">
      <c r="A26" s="451"/>
      <c r="B26" s="429"/>
      <c r="C26" s="414"/>
      <c r="D26" s="251"/>
      <c r="E26" s="417"/>
      <c r="F26" s="296"/>
      <c r="G26" s="296"/>
      <c r="H26" s="426"/>
      <c r="I26" s="416"/>
      <c r="J26" s="416"/>
      <c r="K26" s="416"/>
      <c r="L26" s="416"/>
      <c r="M26" s="416"/>
      <c r="N26" s="416"/>
      <c r="O26" s="416"/>
      <c r="P26" s="430">
        <f t="shared" si="0"/>
        <v>0</v>
      </c>
    </row>
    <row r="27" spans="1:16" ht="25.5" customHeight="1" x14ac:dyDescent="0.25">
      <c r="A27" s="451"/>
      <c r="B27" s="632" t="s">
        <v>150</v>
      </c>
      <c r="C27" s="633"/>
      <c r="D27" s="633"/>
      <c r="E27" s="633"/>
      <c r="F27" s="633"/>
      <c r="G27" s="633"/>
      <c r="H27" s="633"/>
      <c r="I27" s="633"/>
      <c r="J27" s="633"/>
      <c r="K27" s="633"/>
      <c r="L27" s="633"/>
      <c r="M27" s="633"/>
      <c r="N27" s="633"/>
      <c r="O27" s="633"/>
      <c r="P27" s="634"/>
    </row>
    <row r="28" spans="1:16" x14ac:dyDescent="0.25">
      <c r="A28" s="451"/>
      <c r="B28" s="429">
        <v>7</v>
      </c>
      <c r="C28" s="414" t="s">
        <v>151</v>
      </c>
      <c r="D28" s="251" t="s">
        <v>33</v>
      </c>
      <c r="E28" s="417">
        <v>12</v>
      </c>
      <c r="F28" s="296"/>
      <c r="G28" s="296"/>
      <c r="H28" s="416"/>
      <c r="I28" s="426">
        <v>0.2</v>
      </c>
      <c r="J28" s="426">
        <v>0.5</v>
      </c>
      <c r="K28" s="426">
        <v>0.3</v>
      </c>
      <c r="L28" s="416"/>
      <c r="M28" s="416"/>
      <c r="N28" s="416"/>
      <c r="O28" s="416"/>
      <c r="P28" s="430">
        <f t="shared" si="0"/>
        <v>1</v>
      </c>
    </row>
    <row r="29" spans="1:16" ht="28.5" x14ac:dyDescent="0.25">
      <c r="A29" s="451"/>
      <c r="B29" s="429">
        <v>8</v>
      </c>
      <c r="C29" s="414" t="s">
        <v>152</v>
      </c>
      <c r="D29" s="251" t="s">
        <v>33</v>
      </c>
      <c r="E29" s="417">
        <v>12</v>
      </c>
      <c r="F29" s="296"/>
      <c r="G29" s="296"/>
      <c r="H29" s="416"/>
      <c r="I29" s="426">
        <v>0.8</v>
      </c>
      <c r="J29" s="426">
        <v>0.2</v>
      </c>
      <c r="K29" s="416"/>
      <c r="L29" s="416"/>
      <c r="M29" s="416"/>
      <c r="N29" s="416"/>
      <c r="O29" s="416"/>
      <c r="P29" s="430">
        <f t="shared" si="0"/>
        <v>1</v>
      </c>
    </row>
    <row r="30" spans="1:16" ht="28.5" x14ac:dyDescent="0.25">
      <c r="A30" s="451"/>
      <c r="B30" s="429">
        <v>9</v>
      </c>
      <c r="C30" s="414" t="s">
        <v>153</v>
      </c>
      <c r="D30" s="251" t="s">
        <v>33</v>
      </c>
      <c r="E30" s="417">
        <v>12</v>
      </c>
      <c r="F30" s="296"/>
      <c r="G30" s="296"/>
      <c r="H30" s="416"/>
      <c r="I30" s="426">
        <v>0.5</v>
      </c>
      <c r="J30" s="426">
        <v>0.5</v>
      </c>
      <c r="K30" s="416"/>
      <c r="L30" s="416"/>
      <c r="M30" s="416"/>
      <c r="N30" s="416"/>
      <c r="O30" s="416"/>
      <c r="P30" s="430">
        <f t="shared" si="0"/>
        <v>1</v>
      </c>
    </row>
    <row r="31" spans="1:16" ht="28.5" x14ac:dyDescent="0.25">
      <c r="A31" s="451"/>
      <c r="B31" s="429">
        <v>10</v>
      </c>
      <c r="C31" s="414" t="s">
        <v>154</v>
      </c>
      <c r="D31" s="251" t="s">
        <v>33</v>
      </c>
      <c r="E31" s="417">
        <v>12</v>
      </c>
      <c r="F31" s="296"/>
      <c r="G31" s="296"/>
      <c r="H31" s="416"/>
      <c r="I31" s="426">
        <v>1</v>
      </c>
      <c r="J31" s="416"/>
      <c r="K31" s="416"/>
      <c r="L31" s="416"/>
      <c r="M31" s="416"/>
      <c r="N31" s="416"/>
      <c r="O31" s="416"/>
      <c r="P31" s="430">
        <f t="shared" si="0"/>
        <v>1</v>
      </c>
    </row>
    <row r="32" spans="1:16" ht="28.5" x14ac:dyDescent="0.25">
      <c r="A32" s="451"/>
      <c r="B32" s="429">
        <v>11</v>
      </c>
      <c r="C32" s="414" t="s">
        <v>155</v>
      </c>
      <c r="D32" s="251" t="s">
        <v>33</v>
      </c>
      <c r="E32" s="417">
        <v>3</v>
      </c>
      <c r="F32" s="296"/>
      <c r="G32" s="296"/>
      <c r="H32" s="416"/>
      <c r="I32" s="416"/>
      <c r="J32" s="426">
        <v>1</v>
      </c>
      <c r="K32" s="416"/>
      <c r="L32" s="416"/>
      <c r="M32" s="416"/>
      <c r="N32" s="416"/>
      <c r="O32" s="416"/>
      <c r="P32" s="430">
        <f t="shared" si="0"/>
        <v>1</v>
      </c>
    </row>
    <row r="33" spans="1:16" x14ac:dyDescent="0.25">
      <c r="A33" s="451"/>
      <c r="B33" s="431" t="s">
        <v>295</v>
      </c>
      <c r="C33" s="414"/>
      <c r="D33" s="251" t="s">
        <v>254</v>
      </c>
      <c r="E33" s="417"/>
      <c r="F33" s="296"/>
      <c r="G33" s="296"/>
      <c r="H33" s="416"/>
      <c r="I33" s="416"/>
      <c r="J33" s="416"/>
      <c r="K33" s="416"/>
      <c r="L33" s="416"/>
      <c r="M33" s="416"/>
      <c r="N33" s="416"/>
      <c r="O33" s="416"/>
      <c r="P33" s="430">
        <f t="shared" si="0"/>
        <v>0</v>
      </c>
    </row>
    <row r="34" spans="1:16" x14ac:dyDescent="0.25">
      <c r="A34" s="451"/>
      <c r="B34" s="429"/>
      <c r="C34" s="414"/>
      <c r="D34" s="251"/>
      <c r="E34" s="417"/>
      <c r="F34" s="296"/>
      <c r="G34" s="296"/>
      <c r="H34" s="416"/>
      <c r="I34" s="416"/>
      <c r="J34" s="416"/>
      <c r="K34" s="416"/>
      <c r="L34" s="416"/>
      <c r="M34" s="416"/>
      <c r="N34" s="416"/>
      <c r="O34" s="416"/>
      <c r="P34" s="430">
        <f t="shared" si="0"/>
        <v>0</v>
      </c>
    </row>
    <row r="35" spans="1:16" x14ac:dyDescent="0.25">
      <c r="A35" s="451"/>
      <c r="B35" s="429"/>
      <c r="C35" s="414"/>
      <c r="D35" s="251"/>
      <c r="E35" s="417"/>
      <c r="F35" s="296"/>
      <c r="G35" s="296"/>
      <c r="H35" s="416"/>
      <c r="I35" s="416"/>
      <c r="J35" s="416"/>
      <c r="K35" s="416"/>
      <c r="L35" s="416"/>
      <c r="M35" s="416"/>
      <c r="N35" s="416"/>
      <c r="O35" s="416"/>
      <c r="P35" s="430">
        <f t="shared" si="0"/>
        <v>0</v>
      </c>
    </row>
    <row r="36" spans="1:16" x14ac:dyDescent="0.25">
      <c r="A36" s="451"/>
      <c r="B36" s="429"/>
      <c r="C36" s="414"/>
      <c r="D36" s="251"/>
      <c r="E36" s="417"/>
      <c r="F36" s="296"/>
      <c r="G36" s="296"/>
      <c r="H36" s="416"/>
      <c r="I36" s="416"/>
      <c r="J36" s="416"/>
      <c r="K36" s="416"/>
      <c r="L36" s="416"/>
      <c r="M36" s="416"/>
      <c r="N36" s="416"/>
      <c r="O36" s="416"/>
      <c r="P36" s="430">
        <f t="shared" si="0"/>
        <v>0</v>
      </c>
    </row>
    <row r="37" spans="1:16" ht="26.25" customHeight="1" x14ac:dyDescent="0.25">
      <c r="A37" s="451"/>
      <c r="B37" s="632" t="s">
        <v>11</v>
      </c>
      <c r="C37" s="633"/>
      <c r="D37" s="633"/>
      <c r="E37" s="633"/>
      <c r="F37" s="633"/>
      <c r="G37" s="633"/>
      <c r="H37" s="633"/>
      <c r="I37" s="633"/>
      <c r="J37" s="633"/>
      <c r="K37" s="633"/>
      <c r="L37" s="633"/>
      <c r="M37" s="633"/>
      <c r="N37" s="633"/>
      <c r="O37" s="633"/>
      <c r="P37" s="634"/>
    </row>
    <row r="38" spans="1:16" ht="28.5" x14ac:dyDescent="0.25">
      <c r="A38" s="451"/>
      <c r="B38" s="429">
        <v>12</v>
      </c>
      <c r="C38" s="414" t="s">
        <v>156</v>
      </c>
      <c r="D38" s="251" t="s">
        <v>33</v>
      </c>
      <c r="E38" s="417">
        <v>12</v>
      </c>
      <c r="F38" s="296"/>
      <c r="G38" s="296"/>
      <c r="H38" s="416"/>
      <c r="I38" s="416"/>
      <c r="J38" s="426">
        <v>1</v>
      </c>
      <c r="K38" s="416"/>
      <c r="L38" s="416"/>
      <c r="M38" s="416"/>
      <c r="N38" s="416"/>
      <c r="O38" s="416"/>
      <c r="P38" s="430">
        <f t="shared" si="0"/>
        <v>1</v>
      </c>
    </row>
    <row r="39" spans="1:16" ht="28.5" x14ac:dyDescent="0.25">
      <c r="A39" s="451"/>
      <c r="B39" s="429">
        <v>13</v>
      </c>
      <c r="C39" s="414" t="s">
        <v>157</v>
      </c>
      <c r="D39" s="251" t="s">
        <v>33</v>
      </c>
      <c r="E39" s="417">
        <v>12</v>
      </c>
      <c r="F39" s="296"/>
      <c r="G39" s="296"/>
      <c r="H39" s="416"/>
      <c r="I39" s="416"/>
      <c r="J39" s="426">
        <v>1</v>
      </c>
      <c r="K39" s="416"/>
      <c r="L39" s="416"/>
      <c r="M39" s="416"/>
      <c r="N39" s="416"/>
      <c r="O39" s="416"/>
      <c r="P39" s="430">
        <f t="shared" si="0"/>
        <v>1</v>
      </c>
    </row>
    <row r="40" spans="1:16" ht="28.5" x14ac:dyDescent="0.25">
      <c r="A40" s="451"/>
      <c r="B40" s="429">
        <v>14</v>
      </c>
      <c r="C40" s="414" t="s">
        <v>158</v>
      </c>
      <c r="D40" s="251" t="s">
        <v>33</v>
      </c>
      <c r="E40" s="417">
        <v>12</v>
      </c>
      <c r="F40" s="296"/>
      <c r="G40" s="296"/>
      <c r="H40" s="416"/>
      <c r="I40" s="416"/>
      <c r="J40" s="426">
        <v>1</v>
      </c>
      <c r="K40" s="416"/>
      <c r="L40" s="416"/>
      <c r="M40" s="416"/>
      <c r="N40" s="416"/>
      <c r="O40" s="416"/>
      <c r="P40" s="430">
        <f t="shared" si="0"/>
        <v>1</v>
      </c>
    </row>
    <row r="41" spans="1:16" x14ac:dyDescent="0.25">
      <c r="A41" s="451"/>
      <c r="B41" s="431" t="s">
        <v>295</v>
      </c>
      <c r="C41" s="414"/>
      <c r="D41" s="251" t="s">
        <v>254</v>
      </c>
      <c r="E41" s="417"/>
      <c r="F41" s="296"/>
      <c r="G41" s="296"/>
      <c r="H41" s="416"/>
      <c r="I41" s="416"/>
      <c r="J41" s="416"/>
      <c r="K41" s="416"/>
      <c r="L41" s="416"/>
      <c r="M41" s="416"/>
      <c r="N41" s="416"/>
      <c r="O41" s="416"/>
      <c r="P41" s="430">
        <f t="shared" si="0"/>
        <v>0</v>
      </c>
    </row>
    <row r="42" spans="1:16" x14ac:dyDescent="0.25">
      <c r="A42" s="451"/>
      <c r="B42" s="429"/>
      <c r="C42" s="414"/>
      <c r="D42" s="251"/>
      <c r="E42" s="417"/>
      <c r="F42" s="296"/>
      <c r="G42" s="296"/>
      <c r="H42" s="416"/>
      <c r="I42" s="416"/>
      <c r="J42" s="416"/>
      <c r="K42" s="416"/>
      <c r="L42" s="416"/>
      <c r="M42" s="416"/>
      <c r="N42" s="416"/>
      <c r="O42" s="416"/>
      <c r="P42" s="430">
        <f t="shared" si="0"/>
        <v>0</v>
      </c>
    </row>
    <row r="43" spans="1:16" x14ac:dyDescent="0.25">
      <c r="A43" s="451"/>
      <c r="B43" s="429"/>
      <c r="C43" s="414"/>
      <c r="D43" s="251"/>
      <c r="E43" s="417"/>
      <c r="F43" s="296"/>
      <c r="G43" s="296"/>
      <c r="H43" s="416"/>
      <c r="I43" s="416"/>
      <c r="J43" s="416"/>
      <c r="K43" s="416"/>
      <c r="L43" s="416"/>
      <c r="M43" s="416"/>
      <c r="N43" s="416"/>
      <c r="O43" s="416"/>
      <c r="P43" s="430">
        <f t="shared" si="0"/>
        <v>0</v>
      </c>
    </row>
    <row r="44" spans="1:16" x14ac:dyDescent="0.25">
      <c r="A44" s="451"/>
      <c r="B44" s="429"/>
      <c r="C44" s="414"/>
      <c r="D44" s="251"/>
      <c r="E44" s="417"/>
      <c r="F44" s="296"/>
      <c r="G44" s="296"/>
      <c r="H44" s="416"/>
      <c r="I44" s="416"/>
      <c r="J44" s="416"/>
      <c r="K44" s="416"/>
      <c r="L44" s="416"/>
      <c r="M44" s="416"/>
      <c r="N44" s="416"/>
      <c r="O44" s="416"/>
      <c r="P44" s="430">
        <f t="shared" si="0"/>
        <v>0</v>
      </c>
    </row>
    <row r="45" spans="1:16" ht="24" customHeight="1" x14ac:dyDescent="0.25">
      <c r="A45" s="451"/>
      <c r="B45" s="632" t="s">
        <v>159</v>
      </c>
      <c r="C45" s="633"/>
      <c r="D45" s="633"/>
      <c r="E45" s="633"/>
      <c r="F45" s="633"/>
      <c r="G45" s="633"/>
      <c r="H45" s="633"/>
      <c r="I45" s="633"/>
      <c r="J45" s="633"/>
      <c r="K45" s="633"/>
      <c r="L45" s="633"/>
      <c r="M45" s="633"/>
      <c r="N45" s="633"/>
      <c r="O45" s="633"/>
      <c r="P45" s="634"/>
    </row>
    <row r="46" spans="1:16" x14ac:dyDescent="0.25">
      <c r="A46" s="451"/>
      <c r="B46" s="429">
        <v>15</v>
      </c>
      <c r="C46" s="414" t="s">
        <v>160</v>
      </c>
      <c r="D46" s="251" t="s">
        <v>33</v>
      </c>
      <c r="E46" s="417"/>
      <c r="F46" s="296"/>
      <c r="G46" s="296"/>
      <c r="H46" s="426">
        <v>1</v>
      </c>
      <c r="I46" s="416"/>
      <c r="J46" s="416"/>
      <c r="K46" s="416"/>
      <c r="L46" s="416"/>
      <c r="M46" s="416"/>
      <c r="N46" s="416"/>
      <c r="O46" s="416"/>
      <c r="P46" s="430">
        <f t="shared" si="0"/>
        <v>1</v>
      </c>
    </row>
    <row r="47" spans="1:16" x14ac:dyDescent="0.25">
      <c r="A47" s="451"/>
      <c r="B47" s="431" t="s">
        <v>295</v>
      </c>
      <c r="C47" s="414"/>
      <c r="D47" s="251" t="s">
        <v>254</v>
      </c>
      <c r="E47" s="417"/>
      <c r="F47" s="296"/>
      <c r="G47" s="296"/>
      <c r="H47" s="426"/>
      <c r="I47" s="416"/>
      <c r="J47" s="416"/>
      <c r="K47" s="416"/>
      <c r="L47" s="416"/>
      <c r="M47" s="416"/>
      <c r="N47" s="416"/>
      <c r="O47" s="416"/>
      <c r="P47" s="430">
        <f t="shared" si="0"/>
        <v>0</v>
      </c>
    </row>
    <row r="48" spans="1:16" x14ac:dyDescent="0.25">
      <c r="A48" s="451"/>
      <c r="B48" s="429"/>
      <c r="C48" s="414"/>
      <c r="D48" s="251"/>
      <c r="E48" s="417"/>
      <c r="F48" s="296"/>
      <c r="G48" s="296"/>
      <c r="H48" s="426"/>
      <c r="I48" s="416"/>
      <c r="J48" s="416"/>
      <c r="K48" s="416"/>
      <c r="L48" s="416"/>
      <c r="M48" s="416"/>
      <c r="N48" s="416"/>
      <c r="O48" s="416"/>
      <c r="P48" s="430">
        <f t="shared" si="0"/>
        <v>0</v>
      </c>
    </row>
    <row r="49" spans="1:16" x14ac:dyDescent="0.25">
      <c r="A49" s="451"/>
      <c r="B49" s="429"/>
      <c r="C49" s="414"/>
      <c r="D49" s="251"/>
      <c r="E49" s="417"/>
      <c r="F49" s="296"/>
      <c r="G49" s="296"/>
      <c r="H49" s="426"/>
      <c r="I49" s="416"/>
      <c r="J49" s="416"/>
      <c r="K49" s="416"/>
      <c r="L49" s="416"/>
      <c r="M49" s="416"/>
      <c r="N49" s="416"/>
      <c r="O49" s="416"/>
      <c r="P49" s="430"/>
    </row>
    <row r="50" spans="1:16" x14ac:dyDescent="0.25">
      <c r="A50" s="451"/>
      <c r="B50" s="429"/>
      <c r="C50" s="414"/>
      <c r="D50" s="251"/>
      <c r="E50" s="417"/>
      <c r="F50" s="296"/>
      <c r="G50" s="296"/>
      <c r="H50" s="426"/>
      <c r="I50" s="416"/>
      <c r="J50" s="416"/>
      <c r="K50" s="416"/>
      <c r="L50" s="416"/>
      <c r="M50" s="416"/>
      <c r="N50" s="416"/>
      <c r="O50" s="416"/>
      <c r="P50" s="430">
        <f t="shared" si="0"/>
        <v>0</v>
      </c>
    </row>
    <row r="51" spans="1:16" ht="21" customHeight="1" x14ac:dyDescent="0.25">
      <c r="A51" s="450"/>
      <c r="B51" s="632" t="s">
        <v>161</v>
      </c>
      <c r="C51" s="633"/>
      <c r="D51" s="633"/>
      <c r="E51" s="633"/>
      <c r="F51" s="633"/>
      <c r="G51" s="633"/>
      <c r="H51" s="633"/>
      <c r="I51" s="633"/>
      <c r="J51" s="633"/>
      <c r="K51" s="633"/>
      <c r="L51" s="633"/>
      <c r="M51" s="633"/>
      <c r="N51" s="633"/>
      <c r="O51" s="633"/>
      <c r="P51" s="634"/>
    </row>
    <row r="52" spans="1:16" x14ac:dyDescent="0.25">
      <c r="A52" s="451"/>
      <c r="B52" s="429">
        <v>16</v>
      </c>
      <c r="C52" s="414" t="s">
        <v>162</v>
      </c>
      <c r="D52" s="251" t="s">
        <v>33</v>
      </c>
      <c r="E52" s="417"/>
      <c r="F52" s="296"/>
      <c r="G52" s="296"/>
      <c r="H52" s="416"/>
      <c r="I52" s="416"/>
      <c r="J52" s="416"/>
      <c r="K52" s="416"/>
      <c r="L52" s="416"/>
      <c r="M52" s="416"/>
      <c r="N52" s="416"/>
      <c r="O52" s="416"/>
      <c r="P52" s="430">
        <f t="shared" si="0"/>
        <v>0</v>
      </c>
    </row>
    <row r="53" spans="1:16" x14ac:dyDescent="0.25">
      <c r="A53" s="451"/>
      <c r="B53" s="429">
        <v>17</v>
      </c>
      <c r="C53" s="414" t="s">
        <v>163</v>
      </c>
      <c r="D53" s="251" t="s">
        <v>33</v>
      </c>
      <c r="E53" s="417"/>
      <c r="F53" s="296"/>
      <c r="G53" s="296"/>
      <c r="H53" s="416"/>
      <c r="I53" s="416"/>
      <c r="J53" s="416"/>
      <c r="K53" s="416"/>
      <c r="L53" s="416"/>
      <c r="M53" s="416"/>
      <c r="N53" s="416"/>
      <c r="O53" s="416"/>
      <c r="P53" s="430">
        <f t="shared" si="0"/>
        <v>0</v>
      </c>
    </row>
    <row r="54" spans="1:16" x14ac:dyDescent="0.25">
      <c r="A54" s="451"/>
      <c r="B54" s="429">
        <v>18</v>
      </c>
      <c r="C54" s="414" t="s">
        <v>164</v>
      </c>
      <c r="D54" s="251" t="s">
        <v>33</v>
      </c>
      <c r="E54" s="417"/>
      <c r="F54" s="296"/>
      <c r="G54" s="296"/>
      <c r="H54" s="416"/>
      <c r="I54" s="416"/>
      <c r="J54" s="416"/>
      <c r="K54" s="416"/>
      <c r="L54" s="416"/>
      <c r="M54" s="416"/>
      <c r="N54" s="416"/>
      <c r="O54" s="416"/>
      <c r="P54" s="430">
        <f t="shared" si="0"/>
        <v>0</v>
      </c>
    </row>
    <row r="55" spans="1:16" x14ac:dyDescent="0.25">
      <c r="A55" s="451"/>
      <c r="B55" s="429">
        <v>19</v>
      </c>
      <c r="C55" s="414" t="s">
        <v>165</v>
      </c>
      <c r="D55" s="251" t="s">
        <v>33</v>
      </c>
      <c r="E55" s="417"/>
      <c r="F55" s="296"/>
      <c r="G55" s="296"/>
      <c r="H55" s="416"/>
      <c r="I55" s="416"/>
      <c r="J55" s="416"/>
      <c r="K55" s="416"/>
      <c r="L55" s="416"/>
      <c r="M55" s="416"/>
      <c r="N55" s="416"/>
      <c r="O55" s="416"/>
      <c r="P55" s="430">
        <f t="shared" si="0"/>
        <v>0</v>
      </c>
    </row>
    <row r="56" spans="1:16" x14ac:dyDescent="0.25">
      <c r="A56" s="451"/>
      <c r="B56" s="431" t="s">
        <v>295</v>
      </c>
      <c r="C56" s="414"/>
      <c r="D56" s="251" t="s">
        <v>254</v>
      </c>
      <c r="E56" s="417"/>
      <c r="F56" s="296"/>
      <c r="G56" s="296"/>
      <c r="H56" s="416"/>
      <c r="I56" s="416"/>
      <c r="J56" s="416"/>
      <c r="K56" s="416"/>
      <c r="L56" s="416"/>
      <c r="M56" s="416"/>
      <c r="N56" s="416"/>
      <c r="O56" s="416"/>
      <c r="P56" s="430">
        <f t="shared" si="0"/>
        <v>0</v>
      </c>
    </row>
    <row r="57" spans="1:16" x14ac:dyDescent="0.25">
      <c r="A57" s="451"/>
      <c r="B57" s="431"/>
      <c r="C57" s="414"/>
      <c r="D57" s="251"/>
      <c r="E57" s="417"/>
      <c r="F57" s="296"/>
      <c r="G57" s="296"/>
      <c r="H57" s="416"/>
      <c r="I57" s="416"/>
      <c r="J57" s="416"/>
      <c r="K57" s="416"/>
      <c r="L57" s="416"/>
      <c r="M57" s="416"/>
      <c r="N57" s="416"/>
      <c r="O57" s="416"/>
      <c r="P57" s="430"/>
    </row>
    <row r="58" spans="1:16" x14ac:dyDescent="0.25">
      <c r="A58" s="451"/>
      <c r="B58" s="431"/>
      <c r="C58" s="414"/>
      <c r="D58" s="251"/>
      <c r="E58" s="417"/>
      <c r="F58" s="296"/>
      <c r="G58" s="296"/>
      <c r="H58" s="416"/>
      <c r="I58" s="416"/>
      <c r="J58" s="416"/>
      <c r="K58" s="416"/>
      <c r="L58" s="416"/>
      <c r="M58" s="416"/>
      <c r="N58" s="416"/>
      <c r="O58" s="416"/>
      <c r="P58" s="430"/>
    </row>
    <row r="59" spans="1:16" x14ac:dyDescent="0.25">
      <c r="A59" s="450"/>
      <c r="B59" s="432"/>
      <c r="C59" s="418"/>
      <c r="D59" s="419"/>
      <c r="E59" s="419"/>
      <c r="F59" s="296"/>
      <c r="G59" s="296"/>
      <c r="H59" s="420"/>
      <c r="I59" s="420"/>
      <c r="J59" s="420"/>
      <c r="K59" s="420"/>
      <c r="L59" s="420"/>
      <c r="M59" s="420"/>
      <c r="N59" s="420"/>
      <c r="O59" s="420"/>
      <c r="P59" s="430"/>
    </row>
    <row r="60" spans="1:16" ht="27" customHeight="1" x14ac:dyDescent="0.25">
      <c r="B60" s="619" t="s">
        <v>166</v>
      </c>
      <c r="C60" s="620"/>
      <c r="D60" s="620"/>
      <c r="E60" s="620"/>
      <c r="F60" s="620"/>
      <c r="G60" s="620"/>
      <c r="H60" s="620"/>
      <c r="I60" s="620"/>
      <c r="J60" s="620"/>
      <c r="K60" s="620"/>
      <c r="L60" s="620"/>
      <c r="M60" s="620"/>
      <c r="N60" s="620"/>
      <c r="O60" s="620"/>
      <c r="P60" s="621"/>
    </row>
    <row r="61" spans="1:16" ht="16.5" x14ac:dyDescent="0.25">
      <c r="B61" s="433"/>
      <c r="C61" s="414"/>
      <c r="D61" s="417"/>
      <c r="E61" s="417"/>
      <c r="F61" s="413"/>
      <c r="G61" s="413"/>
      <c r="H61" s="413"/>
      <c r="I61" s="413"/>
      <c r="J61" s="413"/>
      <c r="K61" s="413"/>
      <c r="L61" s="413"/>
      <c r="M61" s="413"/>
      <c r="N61" s="413"/>
      <c r="O61" s="413"/>
      <c r="P61" s="434"/>
    </row>
    <row r="62" spans="1:16" ht="25.5" customHeight="1" x14ac:dyDescent="0.25">
      <c r="A62" s="451"/>
      <c r="B62" s="635" t="s">
        <v>167</v>
      </c>
      <c r="C62" s="612"/>
      <c r="D62" s="612"/>
      <c r="E62" s="612"/>
      <c r="F62" s="612"/>
      <c r="G62" s="612"/>
      <c r="H62" s="612"/>
      <c r="I62" s="612"/>
      <c r="J62" s="612"/>
      <c r="K62" s="612"/>
      <c r="L62" s="612"/>
      <c r="M62" s="612"/>
      <c r="N62" s="612"/>
      <c r="O62" s="612"/>
      <c r="P62" s="636"/>
    </row>
    <row r="63" spans="1:16" x14ac:dyDescent="0.25">
      <c r="A63" s="451"/>
      <c r="B63" s="429">
        <v>21</v>
      </c>
      <c r="C63" s="414" t="s">
        <v>168</v>
      </c>
      <c r="D63" s="251" t="s">
        <v>33</v>
      </c>
      <c r="E63" s="417"/>
      <c r="F63" s="296"/>
      <c r="G63" s="296"/>
      <c r="H63" s="426">
        <v>1</v>
      </c>
      <c r="I63" s="416"/>
      <c r="J63" s="416"/>
      <c r="K63" s="416"/>
      <c r="L63" s="416"/>
      <c r="M63" s="416"/>
      <c r="N63" s="416"/>
      <c r="O63" s="416"/>
      <c r="P63" s="430">
        <f t="shared" si="0"/>
        <v>1</v>
      </c>
    </row>
    <row r="64" spans="1:16" ht="28.5" x14ac:dyDescent="0.25">
      <c r="A64" s="451"/>
      <c r="B64" s="429">
        <v>22</v>
      </c>
      <c r="C64" s="414" t="s">
        <v>169</v>
      </c>
      <c r="D64" s="251" t="s">
        <v>33</v>
      </c>
      <c r="E64" s="417"/>
      <c r="F64" s="296"/>
      <c r="G64" s="296"/>
      <c r="H64" s="426">
        <v>1</v>
      </c>
      <c r="I64" s="416"/>
      <c r="J64" s="416"/>
      <c r="K64" s="416"/>
      <c r="L64" s="416"/>
      <c r="M64" s="416"/>
      <c r="N64" s="416"/>
      <c r="O64" s="416"/>
      <c r="P64" s="430">
        <f t="shared" si="0"/>
        <v>1</v>
      </c>
    </row>
    <row r="65" spans="1:16" x14ac:dyDescent="0.25">
      <c r="A65" s="451"/>
      <c r="B65" s="429">
        <v>23</v>
      </c>
      <c r="C65" s="414" t="s">
        <v>170</v>
      </c>
      <c r="D65" s="251" t="s">
        <v>33</v>
      </c>
      <c r="E65" s="417"/>
      <c r="F65" s="296"/>
      <c r="G65" s="296"/>
      <c r="H65" s="426">
        <v>1</v>
      </c>
      <c r="I65" s="416"/>
      <c r="J65" s="416"/>
      <c r="K65" s="416"/>
      <c r="L65" s="416"/>
      <c r="M65" s="416"/>
      <c r="N65" s="416"/>
      <c r="O65" s="416"/>
      <c r="P65" s="430">
        <f t="shared" si="0"/>
        <v>1</v>
      </c>
    </row>
    <row r="66" spans="1:16" x14ac:dyDescent="0.25">
      <c r="A66" s="451"/>
      <c r="B66" s="429">
        <v>24</v>
      </c>
      <c r="C66" s="414" t="s">
        <v>171</v>
      </c>
      <c r="D66" s="251" t="s">
        <v>33</v>
      </c>
      <c r="E66" s="417"/>
      <c r="F66" s="296"/>
      <c r="G66" s="296"/>
      <c r="H66" s="426">
        <v>1</v>
      </c>
      <c r="I66" s="416"/>
      <c r="J66" s="416"/>
      <c r="K66" s="416"/>
      <c r="L66" s="416"/>
      <c r="M66" s="416"/>
      <c r="N66" s="416"/>
      <c r="O66" s="416"/>
      <c r="P66" s="430">
        <f t="shared" si="0"/>
        <v>1</v>
      </c>
    </row>
    <row r="67" spans="1:16" x14ac:dyDescent="0.25">
      <c r="A67" s="451"/>
      <c r="B67" s="431" t="s">
        <v>295</v>
      </c>
      <c r="C67" s="414"/>
      <c r="D67" s="251" t="s">
        <v>254</v>
      </c>
      <c r="E67" s="417"/>
      <c r="F67" s="296"/>
      <c r="G67" s="296"/>
      <c r="H67" s="426"/>
      <c r="I67" s="416"/>
      <c r="J67" s="416"/>
      <c r="K67" s="416"/>
      <c r="L67" s="416"/>
      <c r="M67" s="416"/>
      <c r="N67" s="416"/>
      <c r="O67" s="416"/>
      <c r="P67" s="430"/>
    </row>
    <row r="68" spans="1:16" x14ac:dyDescent="0.25">
      <c r="A68" s="451"/>
      <c r="B68" s="429"/>
      <c r="C68" s="414"/>
      <c r="D68" s="251"/>
      <c r="E68" s="417"/>
      <c r="F68" s="296"/>
      <c r="G68" s="296"/>
      <c r="H68" s="426"/>
      <c r="I68" s="416"/>
      <c r="J68" s="416"/>
      <c r="K68" s="416"/>
      <c r="L68" s="416"/>
      <c r="M68" s="416"/>
      <c r="N68" s="416"/>
      <c r="O68" s="416"/>
      <c r="P68" s="430"/>
    </row>
    <row r="69" spans="1:16" x14ac:dyDescent="0.25">
      <c r="A69" s="451"/>
      <c r="B69" s="429"/>
      <c r="C69" s="414"/>
      <c r="D69" s="251"/>
      <c r="E69" s="417"/>
      <c r="F69" s="296"/>
      <c r="G69" s="296"/>
      <c r="H69" s="426"/>
      <c r="I69" s="416"/>
      <c r="J69" s="416"/>
      <c r="K69" s="416"/>
      <c r="L69" s="416"/>
      <c r="M69" s="416"/>
      <c r="N69" s="416"/>
      <c r="O69" s="416"/>
      <c r="P69" s="430"/>
    </row>
    <row r="70" spans="1:16" x14ac:dyDescent="0.25">
      <c r="A70" s="451"/>
      <c r="B70" s="429"/>
      <c r="C70" s="414"/>
      <c r="D70" s="251"/>
      <c r="E70" s="417"/>
      <c r="F70" s="296"/>
      <c r="G70" s="296"/>
      <c r="H70" s="416"/>
      <c r="I70" s="416"/>
      <c r="J70" s="416"/>
      <c r="K70" s="416"/>
      <c r="L70" s="416"/>
      <c r="M70" s="416"/>
      <c r="N70" s="416"/>
      <c r="O70" s="416"/>
      <c r="P70" s="430">
        <f t="shared" si="0"/>
        <v>0</v>
      </c>
    </row>
    <row r="71" spans="1:16" ht="28.5" customHeight="1" x14ac:dyDescent="0.25">
      <c r="A71" s="451"/>
      <c r="B71" s="635" t="s">
        <v>172</v>
      </c>
      <c r="C71" s="612"/>
      <c r="D71" s="612"/>
      <c r="E71" s="612"/>
      <c r="F71" s="612"/>
      <c r="G71" s="612"/>
      <c r="H71" s="612"/>
      <c r="I71" s="612"/>
      <c r="J71" s="612"/>
      <c r="K71" s="612"/>
      <c r="L71" s="612"/>
      <c r="M71" s="612"/>
      <c r="N71" s="612"/>
      <c r="O71" s="612"/>
      <c r="P71" s="636"/>
    </row>
    <row r="72" spans="1:16" x14ac:dyDescent="0.25">
      <c r="A72" s="451"/>
      <c r="B72" s="429">
        <v>25</v>
      </c>
      <c r="C72" s="414" t="s">
        <v>173</v>
      </c>
      <c r="D72" s="251" t="s">
        <v>33</v>
      </c>
      <c r="E72" s="417"/>
      <c r="F72" s="296"/>
      <c r="G72" s="296"/>
      <c r="H72" s="416"/>
      <c r="I72" s="426">
        <v>1</v>
      </c>
      <c r="J72" s="416"/>
      <c r="K72" s="416"/>
      <c r="L72" s="416"/>
      <c r="M72" s="416"/>
      <c r="N72" s="416"/>
      <c r="O72" s="416"/>
      <c r="P72" s="430">
        <f t="shared" si="0"/>
        <v>1</v>
      </c>
    </row>
    <row r="73" spans="1:16" x14ac:dyDescent="0.25">
      <c r="A73" s="451"/>
      <c r="B73" s="429">
        <v>26</v>
      </c>
      <c r="C73" s="414" t="s">
        <v>174</v>
      </c>
      <c r="D73" s="251" t="s">
        <v>33</v>
      </c>
      <c r="E73" s="417"/>
      <c r="F73" s="296"/>
      <c r="G73" s="296"/>
      <c r="H73" s="416"/>
      <c r="I73" s="426">
        <v>1</v>
      </c>
      <c r="J73" s="416"/>
      <c r="K73" s="416"/>
      <c r="L73" s="416"/>
      <c r="M73" s="416"/>
      <c r="N73" s="416"/>
      <c r="O73" s="416"/>
      <c r="P73" s="430">
        <f t="shared" si="0"/>
        <v>1</v>
      </c>
    </row>
    <row r="74" spans="1:16" ht="28.5" x14ac:dyDescent="0.25">
      <c r="A74" s="451"/>
      <c r="B74" s="429">
        <v>27</v>
      </c>
      <c r="C74" s="414" t="s">
        <v>175</v>
      </c>
      <c r="D74" s="251" t="s">
        <v>33</v>
      </c>
      <c r="E74" s="417"/>
      <c r="F74" s="296"/>
      <c r="G74" s="296"/>
      <c r="H74" s="416"/>
      <c r="I74" s="426">
        <v>0.8</v>
      </c>
      <c r="J74" s="426">
        <v>0.2</v>
      </c>
      <c r="K74" s="416"/>
      <c r="L74" s="416"/>
      <c r="M74" s="416"/>
      <c r="N74" s="416"/>
      <c r="O74" s="416"/>
      <c r="P74" s="430">
        <f t="shared" si="0"/>
        <v>1</v>
      </c>
    </row>
    <row r="75" spans="1:16" ht="28.5" x14ac:dyDescent="0.25">
      <c r="A75" s="451"/>
      <c r="B75" s="429">
        <v>28</v>
      </c>
      <c r="C75" s="414" t="s">
        <v>176</v>
      </c>
      <c r="D75" s="251" t="s">
        <v>33</v>
      </c>
      <c r="E75" s="417"/>
      <c r="F75" s="296"/>
      <c r="G75" s="296"/>
      <c r="H75" s="416"/>
      <c r="I75" s="416"/>
      <c r="J75" s="416"/>
      <c r="K75" s="416"/>
      <c r="L75" s="416"/>
      <c r="M75" s="416"/>
      <c r="N75" s="416"/>
      <c r="O75" s="416"/>
      <c r="P75" s="430">
        <f t="shared" si="0"/>
        <v>0</v>
      </c>
    </row>
    <row r="76" spans="1:16" ht="28.5" x14ac:dyDescent="0.25">
      <c r="A76" s="451"/>
      <c r="B76" s="429">
        <v>29</v>
      </c>
      <c r="C76" s="414" t="s">
        <v>177</v>
      </c>
      <c r="D76" s="251" t="s">
        <v>33</v>
      </c>
      <c r="E76" s="417"/>
      <c r="F76" s="296"/>
      <c r="G76" s="296"/>
      <c r="H76" s="416"/>
      <c r="I76" s="416"/>
      <c r="J76" s="416"/>
      <c r="K76" s="416"/>
      <c r="L76" s="416"/>
      <c r="M76" s="416"/>
      <c r="N76" s="416"/>
      <c r="O76" s="416"/>
      <c r="P76" s="430">
        <f t="shared" si="0"/>
        <v>0</v>
      </c>
    </row>
    <row r="77" spans="1:16" ht="28.5" x14ac:dyDescent="0.25">
      <c r="A77" s="451"/>
      <c r="B77" s="429">
        <v>30</v>
      </c>
      <c r="C77" s="414" t="s">
        <v>178</v>
      </c>
      <c r="D77" s="251" t="s">
        <v>33</v>
      </c>
      <c r="E77" s="417"/>
      <c r="F77" s="296"/>
      <c r="G77" s="296"/>
      <c r="H77" s="416"/>
      <c r="I77" s="416"/>
      <c r="J77" s="416"/>
      <c r="K77" s="416"/>
      <c r="L77" s="416"/>
      <c r="M77" s="416"/>
      <c r="N77" s="416"/>
      <c r="O77" s="416"/>
      <c r="P77" s="430">
        <f t="shared" si="0"/>
        <v>0</v>
      </c>
    </row>
    <row r="78" spans="1:16" ht="28.5" x14ac:dyDescent="0.25">
      <c r="A78" s="451"/>
      <c r="B78" s="429">
        <v>31</v>
      </c>
      <c r="C78" s="414" t="s">
        <v>179</v>
      </c>
      <c r="D78" s="251" t="s">
        <v>33</v>
      </c>
      <c r="E78" s="417"/>
      <c r="F78" s="296"/>
      <c r="G78" s="296"/>
      <c r="H78" s="416"/>
      <c r="I78" s="416"/>
      <c r="J78" s="416"/>
      <c r="K78" s="416"/>
      <c r="L78" s="416"/>
      <c r="M78" s="416"/>
      <c r="N78" s="416"/>
      <c r="O78" s="416"/>
      <c r="P78" s="430">
        <f t="shared" si="0"/>
        <v>0</v>
      </c>
    </row>
    <row r="79" spans="1:16" x14ac:dyDescent="0.25">
      <c r="A79" s="451"/>
      <c r="B79" s="429">
        <v>32</v>
      </c>
      <c r="C79" s="414" t="s">
        <v>180</v>
      </c>
      <c r="D79" s="251" t="s">
        <v>33</v>
      </c>
      <c r="E79" s="417"/>
      <c r="F79" s="296"/>
      <c r="G79" s="296"/>
      <c r="H79" s="416"/>
      <c r="I79" s="416"/>
      <c r="J79" s="416"/>
      <c r="K79" s="416"/>
      <c r="L79" s="416"/>
      <c r="M79" s="416"/>
      <c r="N79" s="416"/>
      <c r="O79" s="416"/>
      <c r="P79" s="430">
        <f t="shared" si="0"/>
        <v>0</v>
      </c>
    </row>
    <row r="80" spans="1:16" x14ac:dyDescent="0.25">
      <c r="A80" s="451"/>
      <c r="B80" s="431" t="s">
        <v>295</v>
      </c>
      <c r="C80" s="414"/>
      <c r="D80" s="251" t="s">
        <v>254</v>
      </c>
      <c r="E80" s="417"/>
      <c r="F80" s="296"/>
      <c r="G80" s="296"/>
      <c r="H80" s="416"/>
      <c r="I80" s="416"/>
      <c r="J80" s="416"/>
      <c r="K80" s="416"/>
      <c r="L80" s="416"/>
      <c r="M80" s="416"/>
      <c r="N80" s="416"/>
      <c r="O80" s="416"/>
      <c r="P80" s="430"/>
    </row>
    <row r="81" spans="1:16" x14ac:dyDescent="0.25">
      <c r="A81" s="451"/>
      <c r="B81" s="429"/>
      <c r="C81" s="414"/>
      <c r="D81" s="251"/>
      <c r="E81" s="417"/>
      <c r="F81" s="296"/>
      <c r="G81" s="296"/>
      <c r="H81" s="416"/>
      <c r="I81" s="416"/>
      <c r="J81" s="416"/>
      <c r="K81" s="416"/>
      <c r="L81" s="416"/>
      <c r="M81" s="416"/>
      <c r="N81" s="416"/>
      <c r="O81" s="416"/>
      <c r="P81" s="430"/>
    </row>
    <row r="82" spans="1:16" x14ac:dyDescent="0.25">
      <c r="A82" s="451"/>
      <c r="B82" s="429"/>
      <c r="C82" s="414"/>
      <c r="D82" s="251"/>
      <c r="E82" s="417"/>
      <c r="F82" s="296"/>
      <c r="G82" s="296"/>
      <c r="H82" s="416"/>
      <c r="I82" s="416"/>
      <c r="J82" s="416"/>
      <c r="K82" s="416"/>
      <c r="L82" s="416"/>
      <c r="M82" s="416"/>
      <c r="N82" s="416"/>
      <c r="O82" s="416"/>
      <c r="P82" s="430"/>
    </row>
    <row r="83" spans="1:16" x14ac:dyDescent="0.25">
      <c r="A83" s="451"/>
      <c r="B83" s="429"/>
      <c r="C83" s="414"/>
      <c r="D83" s="251"/>
      <c r="E83" s="417"/>
      <c r="F83" s="296"/>
      <c r="G83" s="296"/>
      <c r="H83" s="416"/>
      <c r="I83" s="416"/>
      <c r="J83" s="416"/>
      <c r="K83" s="416"/>
      <c r="L83" s="416"/>
      <c r="M83" s="416"/>
      <c r="N83" s="416"/>
      <c r="O83" s="416"/>
      <c r="P83" s="430">
        <f t="shared" ref="P83:P106" si="1">SUM(H83:O83)</f>
        <v>0</v>
      </c>
    </row>
    <row r="84" spans="1:16" ht="25.5" customHeight="1" x14ac:dyDescent="0.25">
      <c r="A84" s="451"/>
      <c r="B84" s="635" t="s">
        <v>181</v>
      </c>
      <c r="C84" s="612"/>
      <c r="D84" s="612"/>
      <c r="E84" s="612"/>
      <c r="F84" s="612"/>
      <c r="G84" s="612"/>
      <c r="H84" s="612"/>
      <c r="I84" s="612"/>
      <c r="J84" s="612"/>
      <c r="K84" s="612"/>
      <c r="L84" s="612"/>
      <c r="M84" s="612"/>
      <c r="N84" s="612"/>
      <c r="O84" s="612"/>
      <c r="P84" s="636"/>
    </row>
    <row r="85" spans="1:16" x14ac:dyDescent="0.25">
      <c r="A85" s="451"/>
      <c r="B85" s="429">
        <v>33</v>
      </c>
      <c r="C85" s="414" t="s">
        <v>182</v>
      </c>
      <c r="D85" s="251" t="s">
        <v>33</v>
      </c>
      <c r="E85" s="417"/>
      <c r="F85" s="296"/>
      <c r="G85" s="296"/>
      <c r="H85" s="422"/>
      <c r="I85" s="422"/>
      <c r="J85" s="422"/>
      <c r="K85" s="422"/>
      <c r="L85" s="422"/>
      <c r="M85" s="422"/>
      <c r="N85" s="422"/>
      <c r="O85" s="422"/>
      <c r="P85" s="430">
        <f t="shared" si="1"/>
        <v>0</v>
      </c>
    </row>
    <row r="86" spans="1:16" x14ac:dyDescent="0.25">
      <c r="A86" s="451"/>
      <c r="B86" s="429">
        <v>34</v>
      </c>
      <c r="C86" s="414" t="s">
        <v>183</v>
      </c>
      <c r="D86" s="251" t="s">
        <v>33</v>
      </c>
      <c r="E86" s="417"/>
      <c r="F86" s="296"/>
      <c r="G86" s="296"/>
      <c r="H86" s="422"/>
      <c r="I86" s="422"/>
      <c r="J86" s="422"/>
      <c r="K86" s="422"/>
      <c r="L86" s="422"/>
      <c r="M86" s="422"/>
      <c r="N86" s="422"/>
      <c r="O86" s="422"/>
      <c r="P86" s="430">
        <f t="shared" si="1"/>
        <v>0</v>
      </c>
    </row>
    <row r="87" spans="1:16" x14ac:dyDescent="0.25">
      <c r="A87" s="451"/>
      <c r="B87" s="429">
        <v>35</v>
      </c>
      <c r="C87" s="414" t="s">
        <v>184</v>
      </c>
      <c r="D87" s="251" t="s">
        <v>33</v>
      </c>
      <c r="E87" s="417"/>
      <c r="F87" s="296"/>
      <c r="G87" s="296"/>
      <c r="H87" s="422"/>
      <c r="I87" s="422"/>
      <c r="J87" s="422"/>
      <c r="K87" s="422"/>
      <c r="L87" s="422"/>
      <c r="M87" s="422"/>
      <c r="N87" s="422"/>
      <c r="O87" s="422"/>
      <c r="P87" s="430">
        <f t="shared" si="1"/>
        <v>0</v>
      </c>
    </row>
    <row r="88" spans="1:16" x14ac:dyDescent="0.25">
      <c r="A88" s="451"/>
      <c r="B88" s="431" t="s">
        <v>295</v>
      </c>
      <c r="C88" s="414"/>
      <c r="D88" s="251" t="s">
        <v>254</v>
      </c>
      <c r="E88" s="417"/>
      <c r="F88" s="296"/>
      <c r="G88" s="296"/>
      <c r="H88" s="422"/>
      <c r="I88" s="422"/>
      <c r="J88" s="422"/>
      <c r="K88" s="422"/>
      <c r="L88" s="422"/>
      <c r="M88" s="422"/>
      <c r="N88" s="422"/>
      <c r="O88" s="422"/>
      <c r="P88" s="430"/>
    </row>
    <row r="89" spans="1:16" x14ac:dyDescent="0.25">
      <c r="A89" s="451"/>
      <c r="B89" s="429"/>
      <c r="C89" s="414"/>
      <c r="D89" s="251"/>
      <c r="E89" s="417"/>
      <c r="F89" s="296"/>
      <c r="G89" s="296"/>
      <c r="H89" s="422"/>
      <c r="I89" s="422"/>
      <c r="J89" s="422"/>
      <c r="K89" s="422"/>
      <c r="L89" s="422"/>
      <c r="M89" s="422"/>
      <c r="N89" s="422"/>
      <c r="O89" s="422"/>
      <c r="P89" s="430"/>
    </row>
    <row r="90" spans="1:16" x14ac:dyDescent="0.25">
      <c r="A90" s="451"/>
      <c r="B90" s="429"/>
      <c r="C90" s="414"/>
      <c r="D90" s="251"/>
      <c r="E90" s="417"/>
      <c r="F90" s="296"/>
      <c r="G90" s="296"/>
      <c r="H90" s="422"/>
      <c r="I90" s="422"/>
      <c r="J90" s="422"/>
      <c r="K90" s="422"/>
      <c r="L90" s="422"/>
      <c r="M90" s="422"/>
      <c r="N90" s="422"/>
      <c r="O90" s="422"/>
      <c r="P90" s="430"/>
    </row>
    <row r="91" spans="1:16" x14ac:dyDescent="0.25">
      <c r="A91" s="451"/>
      <c r="B91" s="429"/>
      <c r="C91" s="414"/>
      <c r="D91" s="251"/>
      <c r="E91" s="417"/>
      <c r="F91" s="296"/>
      <c r="G91" s="296"/>
      <c r="H91" s="422"/>
      <c r="I91" s="422"/>
      <c r="J91" s="422"/>
      <c r="K91" s="422"/>
      <c r="L91" s="422"/>
      <c r="M91" s="422"/>
      <c r="N91" s="422"/>
      <c r="O91" s="422"/>
      <c r="P91" s="430">
        <f t="shared" si="1"/>
        <v>0</v>
      </c>
    </row>
    <row r="92" spans="1:16" ht="24" customHeight="1" x14ac:dyDescent="0.25">
      <c r="A92" s="451"/>
      <c r="B92" s="635" t="s">
        <v>185</v>
      </c>
      <c r="C92" s="612"/>
      <c r="D92" s="612"/>
      <c r="E92" s="612"/>
      <c r="F92" s="612"/>
      <c r="G92" s="612"/>
      <c r="H92" s="612"/>
      <c r="I92" s="612"/>
      <c r="J92" s="612"/>
      <c r="K92" s="612"/>
      <c r="L92" s="612"/>
      <c r="M92" s="612"/>
      <c r="N92" s="612"/>
      <c r="O92" s="612"/>
      <c r="P92" s="636"/>
    </row>
    <row r="93" spans="1:16" ht="42.75" x14ac:dyDescent="0.25">
      <c r="A93" s="451"/>
      <c r="B93" s="429">
        <v>36</v>
      </c>
      <c r="C93" s="414" t="s">
        <v>186</v>
      </c>
      <c r="D93" s="251" t="s">
        <v>33</v>
      </c>
      <c r="E93" s="417"/>
      <c r="F93" s="296"/>
      <c r="G93" s="296"/>
      <c r="H93" s="422"/>
      <c r="I93" s="422"/>
      <c r="J93" s="422"/>
      <c r="K93" s="422"/>
      <c r="L93" s="422"/>
      <c r="M93" s="422"/>
      <c r="N93" s="422"/>
      <c r="O93" s="422"/>
      <c r="P93" s="430">
        <f t="shared" si="1"/>
        <v>0</v>
      </c>
    </row>
    <row r="94" spans="1:16" ht="28.5" x14ac:dyDescent="0.25">
      <c r="A94" s="451"/>
      <c r="B94" s="429">
        <v>37</v>
      </c>
      <c r="C94" s="414" t="s">
        <v>187</v>
      </c>
      <c r="D94" s="251" t="s">
        <v>33</v>
      </c>
      <c r="E94" s="417"/>
      <c r="F94" s="296"/>
      <c r="G94" s="296"/>
      <c r="H94" s="422"/>
      <c r="I94" s="422"/>
      <c r="J94" s="422"/>
      <c r="K94" s="422"/>
      <c r="L94" s="422"/>
      <c r="M94" s="422"/>
      <c r="N94" s="422"/>
      <c r="O94" s="422"/>
      <c r="P94" s="430">
        <f t="shared" si="1"/>
        <v>0</v>
      </c>
    </row>
    <row r="95" spans="1:16" x14ac:dyDescent="0.25">
      <c r="A95" s="451"/>
      <c r="B95" s="429">
        <v>38</v>
      </c>
      <c r="C95" s="414" t="s">
        <v>188</v>
      </c>
      <c r="D95" s="251" t="s">
        <v>33</v>
      </c>
      <c r="E95" s="417"/>
      <c r="F95" s="296"/>
      <c r="G95" s="296"/>
      <c r="H95" s="422"/>
      <c r="I95" s="422"/>
      <c r="J95" s="422"/>
      <c r="K95" s="422"/>
      <c r="L95" s="422"/>
      <c r="M95" s="422"/>
      <c r="N95" s="422"/>
      <c r="O95" s="422"/>
      <c r="P95" s="430">
        <f t="shared" si="1"/>
        <v>0</v>
      </c>
    </row>
    <row r="96" spans="1:16" ht="28.5" x14ac:dyDescent="0.25">
      <c r="A96" s="451"/>
      <c r="B96" s="429">
        <v>39</v>
      </c>
      <c r="C96" s="414" t="s">
        <v>189</v>
      </c>
      <c r="D96" s="251" t="s">
        <v>33</v>
      </c>
      <c r="E96" s="417"/>
      <c r="F96" s="296"/>
      <c r="G96" s="296"/>
      <c r="H96" s="422"/>
      <c r="I96" s="422"/>
      <c r="J96" s="422"/>
      <c r="K96" s="422"/>
      <c r="L96" s="422"/>
      <c r="M96" s="422"/>
      <c r="N96" s="422"/>
      <c r="O96" s="422"/>
      <c r="P96" s="430">
        <f t="shared" si="1"/>
        <v>0</v>
      </c>
    </row>
    <row r="97" spans="1:16" ht="28.5" x14ac:dyDescent="0.25">
      <c r="A97" s="451"/>
      <c r="B97" s="429">
        <v>40</v>
      </c>
      <c r="C97" s="414" t="s">
        <v>190</v>
      </c>
      <c r="D97" s="251" t="s">
        <v>33</v>
      </c>
      <c r="E97" s="417"/>
      <c r="F97" s="296"/>
      <c r="G97" s="296"/>
      <c r="H97" s="422"/>
      <c r="I97" s="422"/>
      <c r="J97" s="422"/>
      <c r="K97" s="422"/>
      <c r="L97" s="422"/>
      <c r="M97" s="422"/>
      <c r="N97" s="422"/>
      <c r="O97" s="422"/>
      <c r="P97" s="430">
        <f t="shared" si="1"/>
        <v>0</v>
      </c>
    </row>
    <row r="98" spans="1:16" ht="28.5" x14ac:dyDescent="0.25">
      <c r="A98" s="451"/>
      <c r="B98" s="429">
        <v>41</v>
      </c>
      <c r="C98" s="414" t="s">
        <v>191</v>
      </c>
      <c r="D98" s="251" t="s">
        <v>33</v>
      </c>
      <c r="E98" s="417"/>
      <c r="F98" s="296"/>
      <c r="G98" s="296"/>
      <c r="H98" s="422"/>
      <c r="I98" s="422"/>
      <c r="J98" s="422"/>
      <c r="K98" s="422"/>
      <c r="L98" s="422"/>
      <c r="M98" s="422"/>
      <c r="N98" s="422"/>
      <c r="O98" s="422"/>
      <c r="P98" s="430">
        <f t="shared" si="1"/>
        <v>0</v>
      </c>
    </row>
    <row r="99" spans="1:16" ht="28.5" x14ac:dyDescent="0.25">
      <c r="A99" s="451"/>
      <c r="B99" s="429">
        <v>42</v>
      </c>
      <c r="C99" s="414" t="s">
        <v>192</v>
      </c>
      <c r="D99" s="251" t="s">
        <v>33</v>
      </c>
      <c r="E99" s="417"/>
      <c r="F99" s="296"/>
      <c r="G99" s="296"/>
      <c r="H99" s="422"/>
      <c r="I99" s="422"/>
      <c r="J99" s="422"/>
      <c r="K99" s="422"/>
      <c r="L99" s="422"/>
      <c r="M99" s="422"/>
      <c r="N99" s="422"/>
      <c r="O99" s="422"/>
      <c r="P99" s="430">
        <f t="shared" si="1"/>
        <v>0</v>
      </c>
    </row>
    <row r="100" spans="1:16" x14ac:dyDescent="0.25">
      <c r="A100" s="451"/>
      <c r="B100" s="429">
        <v>43</v>
      </c>
      <c r="C100" s="414" t="s">
        <v>193</v>
      </c>
      <c r="D100" s="251" t="s">
        <v>33</v>
      </c>
      <c r="E100" s="417"/>
      <c r="F100" s="296"/>
      <c r="G100" s="296"/>
      <c r="H100" s="422"/>
      <c r="I100" s="422"/>
      <c r="J100" s="422"/>
      <c r="K100" s="422"/>
      <c r="L100" s="422"/>
      <c r="M100" s="422"/>
      <c r="N100" s="422"/>
      <c r="O100" s="422"/>
      <c r="P100" s="430">
        <f t="shared" si="1"/>
        <v>0</v>
      </c>
    </row>
    <row r="101" spans="1:16" ht="42.75" x14ac:dyDescent="0.25">
      <c r="A101" s="451"/>
      <c r="B101" s="429">
        <v>44</v>
      </c>
      <c r="C101" s="414" t="s">
        <v>194</v>
      </c>
      <c r="D101" s="251" t="s">
        <v>33</v>
      </c>
      <c r="E101" s="417"/>
      <c r="F101" s="296"/>
      <c r="G101" s="296"/>
      <c r="H101" s="422"/>
      <c r="I101" s="422"/>
      <c r="J101" s="422"/>
      <c r="K101" s="422"/>
      <c r="L101" s="422"/>
      <c r="M101" s="422"/>
      <c r="N101" s="422"/>
      <c r="O101" s="422"/>
      <c r="P101" s="430">
        <f t="shared" si="1"/>
        <v>0</v>
      </c>
    </row>
    <row r="102" spans="1:16" ht="28.5" x14ac:dyDescent="0.25">
      <c r="A102" s="451"/>
      <c r="B102" s="429">
        <v>45</v>
      </c>
      <c r="C102" s="414" t="s">
        <v>195</v>
      </c>
      <c r="D102" s="251" t="s">
        <v>33</v>
      </c>
      <c r="E102" s="417"/>
      <c r="F102" s="296"/>
      <c r="G102" s="296"/>
      <c r="H102" s="422"/>
      <c r="I102" s="422"/>
      <c r="J102" s="422"/>
      <c r="K102" s="422"/>
      <c r="L102" s="422"/>
      <c r="M102" s="422"/>
      <c r="N102" s="422"/>
      <c r="O102" s="422"/>
      <c r="P102" s="430">
        <f t="shared" si="1"/>
        <v>0</v>
      </c>
    </row>
    <row r="103" spans="1:16" ht="28.5" x14ac:dyDescent="0.25">
      <c r="A103" s="451"/>
      <c r="B103" s="429">
        <v>46</v>
      </c>
      <c r="C103" s="414" t="s">
        <v>196</v>
      </c>
      <c r="D103" s="251" t="s">
        <v>33</v>
      </c>
      <c r="E103" s="417"/>
      <c r="F103" s="296"/>
      <c r="G103" s="296"/>
      <c r="H103" s="422"/>
      <c r="I103" s="422"/>
      <c r="J103" s="422"/>
      <c r="K103" s="422"/>
      <c r="L103" s="422"/>
      <c r="M103" s="422"/>
      <c r="N103" s="422"/>
      <c r="O103" s="422"/>
      <c r="P103" s="430">
        <f t="shared" si="1"/>
        <v>0</v>
      </c>
    </row>
    <row r="104" spans="1:16" ht="28.5" x14ac:dyDescent="0.25">
      <c r="A104" s="451"/>
      <c r="B104" s="429">
        <v>47</v>
      </c>
      <c r="C104" s="414" t="s">
        <v>197</v>
      </c>
      <c r="D104" s="251" t="s">
        <v>33</v>
      </c>
      <c r="E104" s="417"/>
      <c r="F104" s="296"/>
      <c r="G104" s="296"/>
      <c r="H104" s="422"/>
      <c r="I104" s="422"/>
      <c r="J104" s="422"/>
      <c r="K104" s="422"/>
      <c r="L104" s="422"/>
      <c r="M104" s="422"/>
      <c r="N104" s="422"/>
      <c r="O104" s="422"/>
      <c r="P104" s="430">
        <f t="shared" si="1"/>
        <v>0</v>
      </c>
    </row>
    <row r="105" spans="1:16" ht="28.5" x14ac:dyDescent="0.25">
      <c r="A105" s="451"/>
      <c r="B105" s="429">
        <v>48</v>
      </c>
      <c r="C105" s="414" t="s">
        <v>198</v>
      </c>
      <c r="D105" s="251" t="s">
        <v>33</v>
      </c>
      <c r="E105" s="417"/>
      <c r="F105" s="296"/>
      <c r="G105" s="296"/>
      <c r="H105" s="422"/>
      <c r="I105" s="422"/>
      <c r="J105" s="422"/>
      <c r="K105" s="422"/>
      <c r="L105" s="422"/>
      <c r="M105" s="422"/>
      <c r="N105" s="422"/>
      <c r="O105" s="422"/>
      <c r="P105" s="430">
        <f t="shared" si="1"/>
        <v>0</v>
      </c>
    </row>
    <row r="106" spans="1:16" ht="28.5" x14ac:dyDescent="0.25">
      <c r="A106" s="451"/>
      <c r="B106" s="429">
        <v>49</v>
      </c>
      <c r="C106" s="414" t="s">
        <v>199</v>
      </c>
      <c r="D106" s="251" t="s">
        <v>33</v>
      </c>
      <c r="E106" s="417"/>
      <c r="F106" s="296"/>
      <c r="G106" s="296"/>
      <c r="H106" s="422"/>
      <c r="I106" s="422"/>
      <c r="J106" s="422"/>
      <c r="K106" s="422"/>
      <c r="L106" s="422"/>
      <c r="M106" s="422"/>
      <c r="N106" s="422"/>
      <c r="O106" s="422"/>
      <c r="P106" s="430">
        <f t="shared" si="1"/>
        <v>0</v>
      </c>
    </row>
    <row r="107" spans="1:16" x14ac:dyDescent="0.25">
      <c r="A107" s="451"/>
      <c r="B107" s="431" t="s">
        <v>295</v>
      </c>
      <c r="C107" s="414"/>
      <c r="D107" s="251" t="s">
        <v>254</v>
      </c>
      <c r="E107" s="417"/>
      <c r="F107" s="296"/>
      <c r="G107" s="296"/>
      <c r="H107" s="422"/>
      <c r="I107" s="422"/>
      <c r="J107" s="422"/>
      <c r="K107" s="422"/>
      <c r="L107" s="422"/>
      <c r="M107" s="422"/>
      <c r="N107" s="422"/>
      <c r="O107" s="422"/>
      <c r="P107" s="430"/>
    </row>
    <row r="108" spans="1:16" x14ac:dyDescent="0.25">
      <c r="A108" s="451"/>
      <c r="B108" s="429"/>
      <c r="C108" s="414"/>
      <c r="D108" s="251"/>
      <c r="E108" s="417"/>
      <c r="F108" s="296"/>
      <c r="G108" s="296"/>
      <c r="H108" s="422"/>
      <c r="I108" s="422"/>
      <c r="J108" s="422"/>
      <c r="K108" s="422"/>
      <c r="L108" s="422"/>
      <c r="M108" s="422"/>
      <c r="N108" s="422"/>
      <c r="O108" s="422"/>
      <c r="P108" s="430"/>
    </row>
    <row r="109" spans="1:16" x14ac:dyDescent="0.25">
      <c r="A109" s="451"/>
      <c r="B109" s="429"/>
      <c r="C109" s="414"/>
      <c r="D109" s="251"/>
      <c r="E109" s="417"/>
      <c r="F109" s="296"/>
      <c r="G109" s="296"/>
      <c r="H109" s="422"/>
      <c r="I109" s="422"/>
      <c r="J109" s="422"/>
      <c r="K109" s="422"/>
      <c r="L109" s="422"/>
      <c r="M109" s="422"/>
      <c r="N109" s="422"/>
      <c r="O109" s="422"/>
      <c r="P109" s="430"/>
    </row>
    <row r="110" spans="1:16" x14ac:dyDescent="0.25">
      <c r="A110" s="451"/>
      <c r="B110" s="429"/>
      <c r="C110" s="414"/>
      <c r="D110" s="251"/>
      <c r="E110" s="417"/>
      <c r="F110" s="296"/>
      <c r="G110" s="296"/>
      <c r="H110" s="422"/>
      <c r="I110" s="422"/>
      <c r="J110" s="422"/>
      <c r="K110" s="422"/>
      <c r="L110" s="422"/>
      <c r="M110" s="422"/>
      <c r="N110" s="422"/>
      <c r="O110" s="422"/>
      <c r="P110" s="430"/>
    </row>
    <row r="111" spans="1:16" x14ac:dyDescent="0.25">
      <c r="B111" s="353"/>
      <c r="C111" s="600" t="s">
        <v>222</v>
      </c>
      <c r="D111" s="600"/>
      <c r="E111" s="354"/>
      <c r="F111" s="355"/>
      <c r="G111" s="355"/>
      <c r="H111" s="356">
        <f>SUM(F17*H17,F18*H18,F19*H19,F20*H20,F21*H21,F22*H22,F46*H46,F63*H63,F64*H64,F65*H65,F66*H66)</f>
        <v>0</v>
      </c>
      <c r="I111" s="356">
        <f>SUM(F28*I28,F29*I29,F30*I30,F31*I31,F32*I32,F72*I72,F73*I73,F74*I74,F75*I75,F76*I76,F77*I77,F78*I78,F79*I79,F85*I85,F86*I86,F87*I87)</f>
        <v>0</v>
      </c>
      <c r="J111" s="357"/>
      <c r="K111" s="354"/>
      <c r="L111" s="354"/>
      <c r="M111" s="354"/>
      <c r="N111" s="356"/>
      <c r="O111" s="354"/>
      <c r="P111" s="358">
        <f>SUM(H111:O111)</f>
        <v>0</v>
      </c>
    </row>
    <row r="112" spans="1:16" x14ac:dyDescent="0.25">
      <c r="B112" s="273"/>
      <c r="C112" s="601" t="s">
        <v>261</v>
      </c>
      <c r="D112" s="601"/>
      <c r="E112" s="267"/>
      <c r="F112" s="265"/>
      <c r="G112" s="265"/>
      <c r="H112" s="267"/>
      <c r="I112" s="267"/>
      <c r="J112" s="268">
        <f>SUM(E28*G28*J28,E29*G29*J29,E30*G30*J30,E31*G31,J31*E32*G32*J32,E38*G38*J38,E39*G39*J39,E40*G40*J40)</f>
        <v>0</v>
      </c>
      <c r="K112" s="268">
        <f>SUM(E28*G28*K28,E29*G29*K29,E30*G30*K30,E31*G31*K31,E32*G32*K32,E38*G38*K38,E39*G39*K39,E40*G40*K40)</f>
        <v>0</v>
      </c>
      <c r="L112" s="268"/>
      <c r="M112" s="268"/>
      <c r="N112" s="267"/>
      <c r="O112" s="267"/>
      <c r="P112" s="274">
        <f>SUM(H112:O112)</f>
        <v>0</v>
      </c>
    </row>
    <row r="113" spans="2:16" x14ac:dyDescent="0.25">
      <c r="B113" s="273"/>
      <c r="C113" s="601" t="s">
        <v>262</v>
      </c>
      <c r="D113" s="601"/>
      <c r="E113" s="267"/>
      <c r="F113" s="265"/>
      <c r="G113" s="265"/>
      <c r="H113" s="267"/>
      <c r="I113" s="267"/>
      <c r="J113" s="268">
        <f>J112-(E32*G32*J32)</f>
        <v>0</v>
      </c>
      <c r="K113" s="267">
        <f>K112-(E32*G32*K32)</f>
        <v>0</v>
      </c>
      <c r="L113" s="267"/>
      <c r="M113" s="267"/>
      <c r="N113" s="267"/>
      <c r="O113" s="267"/>
      <c r="P113" s="274"/>
    </row>
    <row r="114" spans="2:16" x14ac:dyDescent="0.25">
      <c r="B114" s="275"/>
      <c r="C114" s="602"/>
      <c r="D114" s="602"/>
      <c r="E114" s="260"/>
      <c r="F114" s="258"/>
      <c r="G114" s="258"/>
      <c r="H114" s="260"/>
      <c r="I114" s="260"/>
      <c r="J114" s="260"/>
      <c r="K114" s="260"/>
      <c r="L114" s="260"/>
      <c r="M114" s="260"/>
      <c r="N114" s="260"/>
      <c r="O114" s="260"/>
      <c r="P114" s="276"/>
    </row>
    <row r="115" spans="2:16" x14ac:dyDescent="0.25">
      <c r="B115" s="275"/>
      <c r="C115" s="259"/>
      <c r="D115" s="260"/>
      <c r="E115" s="260"/>
      <c r="F115" s="258"/>
      <c r="G115" s="258"/>
      <c r="H115" s="260"/>
      <c r="I115" s="260"/>
      <c r="J115" s="260"/>
      <c r="K115" s="260"/>
      <c r="L115" s="260"/>
      <c r="M115" s="260"/>
      <c r="N115" s="260"/>
      <c r="O115" s="260"/>
      <c r="P115" s="276"/>
    </row>
    <row r="116" spans="2:16" x14ac:dyDescent="0.25">
      <c r="B116" s="381"/>
      <c r="C116" s="603" t="s">
        <v>329</v>
      </c>
      <c r="D116" s="603"/>
      <c r="E116" s="251"/>
      <c r="F116" s="262"/>
      <c r="G116" s="251"/>
      <c r="H116" s="263" t="e">
        <f>'3.  Distribution Rates'!#REF!</f>
        <v>#REF!</v>
      </c>
      <c r="I116" s="263" t="e">
        <f>'3.  Distribution Rates'!#REF!</f>
        <v>#REF!</v>
      </c>
      <c r="J116" s="263" t="e">
        <f>'3.  Distribution Rates'!#REF!</f>
        <v>#REF!</v>
      </c>
      <c r="K116" s="263" t="e">
        <f>'3.  Distribution Rates'!#REF!</f>
        <v>#REF!</v>
      </c>
      <c r="L116" s="263" t="e">
        <f>'3.  Distribution Rates'!#REF!</f>
        <v>#REF!</v>
      </c>
      <c r="M116" s="263" t="e">
        <f>'3.  Distribution Rates'!#REF!</f>
        <v>#REF!</v>
      </c>
      <c r="N116" s="263" t="e">
        <f>'3.  Distribution Rates'!#REF!</f>
        <v>#REF!</v>
      </c>
      <c r="O116" s="263"/>
      <c r="P116" s="382"/>
    </row>
    <row r="117" spans="2:16" x14ac:dyDescent="0.25">
      <c r="B117" s="381"/>
      <c r="C117" s="603" t="s">
        <v>297</v>
      </c>
      <c r="D117" s="603"/>
      <c r="E117" s="260"/>
      <c r="F117" s="262"/>
      <c r="G117" s="262"/>
      <c r="H117" s="296"/>
      <c r="I117" s="296"/>
      <c r="J117" s="296"/>
      <c r="K117" s="296"/>
      <c r="L117" s="296"/>
      <c r="M117" s="296"/>
      <c r="N117" s="296"/>
      <c r="O117" s="251"/>
      <c r="P117" s="277">
        <f>SUM(H117:O117)</f>
        <v>0</v>
      </c>
    </row>
    <row r="118" spans="2:16" x14ac:dyDescent="0.25">
      <c r="B118" s="381"/>
      <c r="C118" s="603" t="s">
        <v>298</v>
      </c>
      <c r="D118" s="603"/>
      <c r="E118" s="260"/>
      <c r="F118" s="262"/>
      <c r="G118" s="262"/>
      <c r="H118" s="296"/>
      <c r="I118" s="296"/>
      <c r="J118" s="296"/>
      <c r="K118" s="296"/>
      <c r="L118" s="296"/>
      <c r="M118" s="296"/>
      <c r="N118" s="296"/>
      <c r="O118" s="251"/>
      <c r="P118" s="277">
        <f>SUM(H118:O118)</f>
        <v>0</v>
      </c>
    </row>
    <row r="119" spans="2:16" x14ac:dyDescent="0.25">
      <c r="B119" s="381"/>
      <c r="C119" s="603" t="s">
        <v>299</v>
      </c>
      <c r="D119" s="603"/>
      <c r="E119" s="260"/>
      <c r="F119" s="262"/>
      <c r="G119" s="262"/>
      <c r="H119" s="296"/>
      <c r="I119" s="296"/>
      <c r="J119" s="296"/>
      <c r="K119" s="296"/>
      <c r="L119" s="296"/>
      <c r="M119" s="296"/>
      <c r="N119" s="296"/>
      <c r="O119" s="251"/>
      <c r="P119" s="277">
        <f t="shared" ref="P119" si="2">SUM(H119:O119)</f>
        <v>0</v>
      </c>
    </row>
    <row r="120" spans="2:16" x14ac:dyDescent="0.25">
      <c r="B120" s="381"/>
      <c r="C120" s="603" t="s">
        <v>300</v>
      </c>
      <c r="D120" s="603"/>
      <c r="E120" s="260"/>
      <c r="F120" s="262"/>
      <c r="G120" s="262"/>
      <c r="H120" s="296"/>
      <c r="I120" s="296"/>
      <c r="J120" s="296"/>
      <c r="K120" s="296"/>
      <c r="L120" s="296"/>
      <c r="M120" s="296"/>
      <c r="N120" s="296"/>
      <c r="O120" s="251"/>
      <c r="P120" s="277">
        <f>SUM(H120:O120)</f>
        <v>0</v>
      </c>
    </row>
    <row r="121" spans="2:16" x14ac:dyDescent="0.25">
      <c r="B121" s="381"/>
      <c r="C121" s="603" t="s">
        <v>301</v>
      </c>
      <c r="D121" s="603"/>
      <c r="E121" s="260"/>
      <c r="F121" s="262"/>
      <c r="G121" s="262"/>
      <c r="H121" s="378" t="e">
        <f>'5.  2015 LRAM'!H129*H116</f>
        <v>#REF!</v>
      </c>
      <c r="I121" s="378" t="e">
        <f>'5.  2015 LRAM'!I129*I116</f>
        <v>#REF!</v>
      </c>
      <c r="J121" s="378" t="e">
        <f>'5.  2015 LRAM'!J129*J116</f>
        <v>#REF!</v>
      </c>
      <c r="K121" s="378" t="e">
        <f>'5.  2015 LRAM'!K129*K116</f>
        <v>#REF!</v>
      </c>
      <c r="L121" s="378" t="e">
        <f>'5.  2015 LRAM'!L129*L116</f>
        <v>#REF!</v>
      </c>
      <c r="M121" s="378" t="e">
        <f>'5.  2015 LRAM'!M129*M116</f>
        <v>#REF!</v>
      </c>
      <c r="N121" s="378" t="e">
        <f>'5.  2015 LRAM'!N129*N116</f>
        <v>#REF!</v>
      </c>
      <c r="O121" s="251"/>
      <c r="P121" s="277" t="e">
        <f t="shared" ref="P121:P122" si="3">SUM(H121:O121)</f>
        <v>#REF!</v>
      </c>
    </row>
    <row r="122" spans="2:16" x14ac:dyDescent="0.25">
      <c r="B122" s="381"/>
      <c r="C122" s="603" t="s">
        <v>302</v>
      </c>
      <c r="D122" s="603"/>
      <c r="E122" s="260"/>
      <c r="F122" s="262"/>
      <c r="G122" s="262"/>
      <c r="H122" s="378" t="e">
        <f>'5-b. 2016 LRAM'!H127*H116</f>
        <v>#DIV/0!</v>
      </c>
      <c r="I122" s="378" t="e">
        <f>'5-b. 2016 LRAM'!I127*I116</f>
        <v>#DIV/0!</v>
      </c>
      <c r="J122" s="378" t="e">
        <f>'5-b. 2016 LRAM'!J127*J116</f>
        <v>#DIV/0!</v>
      </c>
      <c r="K122" s="378" t="e">
        <f>'5-b. 2016 LRAM'!K127*K116</f>
        <v>#DIV/0!</v>
      </c>
      <c r="L122" s="378" t="e">
        <f>'5-b. 2016 LRAM'!L127*L116</f>
        <v>#REF!</v>
      </c>
      <c r="M122" s="378" t="e">
        <f>'5-b. 2016 LRAM'!M127*M116</f>
        <v>#REF!</v>
      </c>
      <c r="N122" s="378" t="e">
        <f>'5-b. 2016 LRAM'!N127*N116</f>
        <v>#REF!</v>
      </c>
      <c r="O122" s="251"/>
      <c r="P122" s="277" t="e">
        <f t="shared" si="3"/>
        <v>#DIV/0!</v>
      </c>
    </row>
    <row r="123" spans="2:16" x14ac:dyDescent="0.25">
      <c r="B123" s="381"/>
      <c r="C123" s="603" t="s">
        <v>303</v>
      </c>
      <c r="D123" s="603"/>
      <c r="E123" s="260"/>
      <c r="F123" s="262"/>
      <c r="G123" s="262"/>
      <c r="H123" s="378" t="e">
        <f>'5-c.  2017 LRAM'!H128*H116</f>
        <v>#DIV/0!</v>
      </c>
      <c r="I123" s="378" t="e">
        <f>'5-c.  2017 LRAM'!I128*I116</f>
        <v>#DIV/0!</v>
      </c>
      <c r="J123" s="378" t="e">
        <f>'5-c.  2017 LRAM'!J128*J116</f>
        <v>#DIV/0!</v>
      </c>
      <c r="K123" s="378" t="e">
        <f>'5-c.  2017 LRAM'!K128*K116</f>
        <v>#DIV/0!</v>
      </c>
      <c r="L123" s="378" t="e">
        <f>'5-c.  2017 LRAM'!L128*L116</f>
        <v>#REF!</v>
      </c>
      <c r="M123" s="378" t="e">
        <f>'5-c.  2017 LRAM'!M128*M116</f>
        <v>#REF!</v>
      </c>
      <c r="N123" s="378" t="e">
        <f>'5-c.  2017 LRAM'!N128*N116</f>
        <v>#DIV/0!</v>
      </c>
      <c r="O123" s="251"/>
      <c r="P123" s="277" t="e">
        <f>SUM(H123:O123)</f>
        <v>#DIV/0!</v>
      </c>
    </row>
    <row r="124" spans="2:16" x14ac:dyDescent="0.25">
      <c r="B124" s="381"/>
      <c r="C124" s="603" t="s">
        <v>304</v>
      </c>
      <c r="D124" s="603"/>
      <c r="E124" s="260"/>
      <c r="F124" s="262"/>
      <c r="G124" s="262"/>
      <c r="H124" s="378" t="e">
        <f>'5-d.  2018 LRAM'!H127*H116</f>
        <v>#DIV/0!</v>
      </c>
      <c r="I124" s="378" t="e">
        <f>'5-d.  2018 LRAM'!I127*I116</f>
        <v>#DIV/0!</v>
      </c>
      <c r="J124" s="378" t="e">
        <f>'5-d.  2018 LRAM'!J127*J116</f>
        <v>#DIV/0!</v>
      </c>
      <c r="K124" s="378" t="e">
        <f>'5-d.  2018 LRAM'!K127*K116</f>
        <v>#DIV/0!</v>
      </c>
      <c r="L124" s="378" t="e">
        <f>'5-d.  2018 LRAM'!L127*L116</f>
        <v>#REF!</v>
      </c>
      <c r="M124" s="378" t="e">
        <f>'5-d.  2018 LRAM'!M127*M116</f>
        <v>#REF!</v>
      </c>
      <c r="N124" s="378" t="e">
        <f>'5-d.  2018 LRAM'!N127*N116</f>
        <v>#REF!</v>
      </c>
      <c r="O124" s="251"/>
      <c r="P124" s="277" t="e">
        <f t="shared" ref="P124:P125" si="4">SUM(H124:O124)</f>
        <v>#DIV/0!</v>
      </c>
    </row>
    <row r="125" spans="2:16" x14ac:dyDescent="0.25">
      <c r="B125" s="381"/>
      <c r="C125" s="603" t="s">
        <v>305</v>
      </c>
      <c r="D125" s="603"/>
      <c r="E125" s="260"/>
      <c r="F125" s="262"/>
      <c r="G125" s="262"/>
      <c r="H125" s="378" t="e">
        <f>H111*H116</f>
        <v>#REF!</v>
      </c>
      <c r="I125" s="378" t="e">
        <f>I111*I116</f>
        <v>#REF!</v>
      </c>
      <c r="J125" s="378" t="e">
        <f>J112*J116</f>
        <v>#REF!</v>
      </c>
      <c r="K125" s="378" t="e">
        <f>K112*K116</f>
        <v>#REF!</v>
      </c>
      <c r="L125" s="378" t="e">
        <f>L112*L116</f>
        <v>#REF!</v>
      </c>
      <c r="M125" s="378" t="e">
        <f>M112*M116</f>
        <v>#REF!</v>
      </c>
      <c r="N125" s="378" t="e">
        <f>N111*N116</f>
        <v>#REF!</v>
      </c>
      <c r="O125" s="251"/>
      <c r="P125" s="277" t="e">
        <f t="shared" si="4"/>
        <v>#REF!</v>
      </c>
    </row>
    <row r="126" spans="2:16" x14ac:dyDescent="0.25">
      <c r="B126" s="275"/>
      <c r="C126" s="379" t="s">
        <v>296</v>
      </c>
      <c r="D126" s="260"/>
      <c r="E126" s="260"/>
      <c r="F126" s="258"/>
      <c r="G126" s="258"/>
      <c r="H126" s="264" t="e">
        <f t="shared" ref="H126:N126" si="5">SUM(H117:H125)</f>
        <v>#REF!</v>
      </c>
      <c r="I126" s="264" t="e">
        <f t="shared" si="5"/>
        <v>#REF!</v>
      </c>
      <c r="J126" s="264" t="e">
        <f t="shared" si="5"/>
        <v>#REF!</v>
      </c>
      <c r="K126" s="264" t="e">
        <f t="shared" si="5"/>
        <v>#REF!</v>
      </c>
      <c r="L126" s="264" t="e">
        <f t="shared" si="5"/>
        <v>#REF!</v>
      </c>
      <c r="M126" s="264" t="e">
        <f t="shared" si="5"/>
        <v>#REF!</v>
      </c>
      <c r="N126" s="264" t="e">
        <f t="shared" si="5"/>
        <v>#REF!</v>
      </c>
      <c r="O126" s="260"/>
      <c r="P126" s="278" t="e">
        <f>SUM(P117:P125)</f>
        <v>#REF!</v>
      </c>
    </row>
    <row r="127" spans="2:16" x14ac:dyDescent="0.25">
      <c r="B127" s="275"/>
      <c r="C127" s="379"/>
      <c r="D127" s="260"/>
      <c r="E127" s="260"/>
      <c r="F127" s="258"/>
      <c r="G127" s="258"/>
      <c r="H127" s="264"/>
      <c r="I127" s="264"/>
      <c r="J127" s="264"/>
      <c r="K127" s="264"/>
      <c r="L127" s="264"/>
      <c r="M127" s="264"/>
      <c r="N127" s="264"/>
      <c r="O127" s="260"/>
      <c r="P127" s="278"/>
    </row>
    <row r="128" spans="2:16" x14ac:dyDescent="0.25">
      <c r="B128" s="424"/>
      <c r="C128" s="615" t="s">
        <v>306</v>
      </c>
      <c r="D128" s="615"/>
      <c r="E128" s="425"/>
      <c r="F128" s="330"/>
      <c r="G128" s="330"/>
      <c r="H128" s="404" t="e">
        <f>H111*'6.  Persistence Rates'!$I$48</f>
        <v>#DIV/0!</v>
      </c>
      <c r="I128" s="404" t="e">
        <f>I111*'6.  Persistence Rates'!$I$48</f>
        <v>#DIV/0!</v>
      </c>
      <c r="J128" s="404" t="e">
        <f>J112*'6.  Persistence Rates'!$V$48</f>
        <v>#DIV/0!</v>
      </c>
      <c r="K128" s="404" t="e">
        <f>K112*'6.  Persistence Rates'!$V$48</f>
        <v>#DIV/0!</v>
      </c>
      <c r="L128" s="404" t="e">
        <f>L112*'6.  Persistence Rates'!$V$48</f>
        <v>#DIV/0!</v>
      </c>
      <c r="M128" s="404" t="e">
        <f>M112*'6.  Persistence Rates'!$V$48</f>
        <v>#DIV/0!</v>
      </c>
      <c r="N128" s="404" t="e">
        <f>N111*'6.  Persistence Rates'!$I$48</f>
        <v>#DIV/0!</v>
      </c>
      <c r="O128" s="330"/>
      <c r="P128" s="400"/>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68" customWidth="1"/>
    <col min="2" max="2" width="5.140625" style="68" customWidth="1"/>
    <col min="3" max="3" width="44.28515625" style="440" customWidth="1"/>
    <col min="4" max="4" width="12.28515625" style="441" customWidth="1"/>
    <col min="5" max="5" width="13.28515625" style="441"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47" t="s">
        <v>307</v>
      </c>
      <c r="C2" s="647"/>
      <c r="D2" s="647"/>
      <c r="E2" s="647"/>
      <c r="F2" s="647"/>
      <c r="G2" s="647"/>
      <c r="H2" s="647"/>
      <c r="I2" s="647"/>
      <c r="J2" s="647"/>
      <c r="K2" s="647"/>
      <c r="L2" s="647"/>
      <c r="M2" s="647"/>
      <c r="N2" s="647"/>
      <c r="O2" s="647"/>
      <c r="P2" s="647"/>
    </row>
    <row r="3" spans="1:18" ht="18.75" outlineLevel="1" x14ac:dyDescent="0.3">
      <c r="B3" s="443"/>
      <c r="C3" s="443"/>
      <c r="D3" s="443"/>
      <c r="E3" s="443"/>
      <c r="F3" s="443"/>
      <c r="G3" s="443"/>
      <c r="H3" s="443"/>
      <c r="I3" s="443"/>
      <c r="J3" s="443"/>
      <c r="K3" s="443"/>
      <c r="L3" s="443"/>
      <c r="M3" s="443"/>
      <c r="N3" s="443"/>
      <c r="O3" s="443"/>
      <c r="P3" s="443"/>
    </row>
    <row r="4" spans="1:18" ht="35.25" customHeight="1" outlineLevel="1" x14ac:dyDescent="0.3">
      <c r="A4" s="336"/>
      <c r="B4" s="443"/>
      <c r="C4" s="369" t="s">
        <v>400</v>
      </c>
      <c r="D4" s="444"/>
      <c r="E4" s="646" t="s">
        <v>363</v>
      </c>
      <c r="F4" s="646"/>
      <c r="G4" s="646"/>
      <c r="H4" s="646"/>
      <c r="I4" s="646"/>
      <c r="J4" s="646"/>
      <c r="K4" s="646"/>
      <c r="L4" s="646"/>
      <c r="M4" s="646"/>
      <c r="N4" s="646"/>
      <c r="O4" s="646"/>
      <c r="P4" s="646"/>
    </row>
    <row r="5" spans="1:18" ht="18.75" customHeight="1" outlineLevel="1" x14ac:dyDescent="0.3">
      <c r="B5" s="443"/>
      <c r="C5" s="445"/>
      <c r="D5" s="444"/>
      <c r="E5" s="372" t="s">
        <v>357</v>
      </c>
      <c r="F5" s="444"/>
      <c r="G5" s="444"/>
      <c r="H5" s="444"/>
      <c r="I5" s="444"/>
      <c r="J5" s="444"/>
      <c r="K5" s="444"/>
      <c r="L5" s="444"/>
      <c r="M5" s="444"/>
      <c r="N5" s="444"/>
      <c r="O5" s="444"/>
      <c r="P5" s="444"/>
    </row>
    <row r="6" spans="1:18" ht="18.75" customHeight="1" outlineLevel="1" x14ac:dyDescent="0.3">
      <c r="B6" s="443"/>
      <c r="C6" s="445"/>
      <c r="D6" s="444"/>
      <c r="E6" s="372" t="s">
        <v>358</v>
      </c>
      <c r="F6" s="444"/>
      <c r="G6" s="444"/>
      <c r="H6" s="444"/>
      <c r="I6" s="444"/>
      <c r="J6" s="444"/>
      <c r="K6" s="444"/>
      <c r="L6" s="444"/>
      <c r="M6" s="444"/>
      <c r="N6" s="444"/>
      <c r="O6" s="444"/>
      <c r="P6" s="444"/>
    </row>
    <row r="7" spans="1:18" ht="18.75" customHeight="1" outlineLevel="1" x14ac:dyDescent="0.3">
      <c r="B7" s="443"/>
      <c r="C7" s="445"/>
      <c r="D7" s="444"/>
      <c r="E7" s="372" t="s">
        <v>416</v>
      </c>
      <c r="F7" s="444"/>
      <c r="G7" s="444"/>
      <c r="H7" s="444"/>
      <c r="I7" s="444"/>
      <c r="J7" s="444"/>
      <c r="K7" s="444"/>
      <c r="L7" s="444"/>
      <c r="M7" s="444"/>
      <c r="N7" s="444"/>
      <c r="O7" s="444"/>
      <c r="P7" s="444"/>
    </row>
    <row r="8" spans="1:18" ht="18.75" customHeight="1" outlineLevel="1" x14ac:dyDescent="0.3">
      <c r="B8" s="443"/>
      <c r="C8" s="445"/>
      <c r="D8" s="444"/>
      <c r="E8" s="372"/>
      <c r="F8" s="444"/>
      <c r="G8" s="444"/>
      <c r="H8" s="444"/>
      <c r="I8" s="444"/>
      <c r="J8" s="444"/>
      <c r="K8" s="444"/>
      <c r="L8" s="444"/>
      <c r="M8" s="444"/>
      <c r="N8" s="444"/>
      <c r="O8" s="444"/>
      <c r="P8" s="444"/>
    </row>
    <row r="9" spans="1:18" ht="18.75" customHeight="1" outlineLevel="1" x14ac:dyDescent="0.3">
      <c r="B9" s="443"/>
      <c r="C9" s="234" t="s">
        <v>338</v>
      </c>
      <c r="D9" s="443"/>
      <c r="E9" s="235" t="s">
        <v>364</v>
      </c>
      <c r="F9" s="452"/>
      <c r="G9" s="443"/>
      <c r="H9" s="443"/>
      <c r="I9" s="443"/>
      <c r="J9" s="443"/>
      <c r="K9" s="443"/>
      <c r="L9" s="443"/>
      <c r="M9" s="443"/>
      <c r="N9" s="443"/>
      <c r="O9" s="443"/>
      <c r="P9" s="443"/>
      <c r="R9" s="82"/>
    </row>
    <row r="10" spans="1:18" ht="18.75" customHeight="1" outlineLevel="1" x14ac:dyDescent="0.3">
      <c r="B10" s="443"/>
      <c r="C10" s="443"/>
      <c r="D10" s="443"/>
      <c r="E10" s="648" t="s">
        <v>339</v>
      </c>
      <c r="F10" s="648"/>
      <c r="G10" s="443"/>
      <c r="H10" s="443"/>
      <c r="I10" s="443"/>
      <c r="J10" s="443"/>
      <c r="K10" s="443"/>
      <c r="L10" s="443"/>
      <c r="M10" s="443"/>
      <c r="N10" s="443"/>
      <c r="O10" s="443"/>
      <c r="P10" s="443"/>
    </row>
    <row r="11" spans="1:18" x14ac:dyDescent="0.25">
      <c r="A11" s="450"/>
      <c r="C11" s="447"/>
      <c r="D11" s="448"/>
      <c r="E11" s="448"/>
    </row>
    <row r="12" spans="1:18" ht="18.75" x14ac:dyDescent="0.3">
      <c r="B12" s="446" t="s">
        <v>477</v>
      </c>
      <c r="C12" s="443"/>
      <c r="D12" s="443"/>
      <c r="E12" s="443"/>
      <c r="F12" s="443"/>
      <c r="G12" s="443"/>
      <c r="H12" s="443"/>
      <c r="I12" s="443"/>
      <c r="J12" s="443"/>
      <c r="K12" s="443"/>
      <c r="L12" s="443"/>
      <c r="M12" s="443"/>
      <c r="N12" s="443"/>
      <c r="O12" s="443"/>
      <c r="P12" s="443"/>
    </row>
    <row r="13" spans="1:18" ht="45" x14ac:dyDescent="0.25">
      <c r="B13" s="638" t="s">
        <v>58</v>
      </c>
      <c r="C13" s="640" t="s">
        <v>0</v>
      </c>
      <c r="D13" s="640" t="s">
        <v>44</v>
      </c>
      <c r="E13" s="640" t="s">
        <v>206</v>
      </c>
      <c r="F13" s="237" t="s">
        <v>203</v>
      </c>
      <c r="G13" s="237" t="s">
        <v>45</v>
      </c>
      <c r="H13" s="642" t="s">
        <v>59</v>
      </c>
      <c r="I13" s="642"/>
      <c r="J13" s="642"/>
      <c r="K13" s="642"/>
      <c r="L13" s="642"/>
      <c r="M13" s="642"/>
      <c r="N13" s="642"/>
      <c r="O13" s="642"/>
      <c r="P13" s="643"/>
    </row>
    <row r="14" spans="1:18" ht="60" x14ac:dyDescent="0.25">
      <c r="B14" s="639"/>
      <c r="C14" s="641"/>
      <c r="D14" s="641"/>
      <c r="E14" s="641"/>
      <c r="F14" s="438" t="s">
        <v>214</v>
      </c>
      <c r="G14" s="438" t="s">
        <v>215</v>
      </c>
      <c r="H14" s="439" t="s">
        <v>37</v>
      </c>
      <c r="I14" s="439" t="s">
        <v>39</v>
      </c>
      <c r="J14" s="439" t="s">
        <v>108</v>
      </c>
      <c r="K14" s="439" t="s">
        <v>109</v>
      </c>
      <c r="L14" s="439" t="s">
        <v>40</v>
      </c>
      <c r="M14" s="439" t="s">
        <v>41</v>
      </c>
      <c r="N14" s="439" t="s">
        <v>42</v>
      </c>
      <c r="O14" s="439" t="s">
        <v>105</v>
      </c>
      <c r="P14" s="442" t="s">
        <v>34</v>
      </c>
    </row>
    <row r="15" spans="1:18" ht="29.25" customHeight="1" x14ac:dyDescent="0.25">
      <c r="B15" s="619" t="s">
        <v>142</v>
      </c>
      <c r="C15" s="620"/>
      <c r="D15" s="620"/>
      <c r="E15" s="620"/>
      <c r="F15" s="620"/>
      <c r="G15" s="620"/>
      <c r="H15" s="620"/>
      <c r="I15" s="620"/>
      <c r="J15" s="620"/>
      <c r="K15" s="620"/>
      <c r="L15" s="620"/>
      <c r="M15" s="620"/>
      <c r="N15" s="620"/>
      <c r="O15" s="620"/>
      <c r="P15" s="621"/>
    </row>
    <row r="16" spans="1:18" ht="26.25" customHeight="1" x14ac:dyDescent="0.25">
      <c r="A16" s="451"/>
      <c r="B16" s="632" t="s">
        <v>143</v>
      </c>
      <c r="C16" s="633"/>
      <c r="D16" s="633"/>
      <c r="E16" s="633"/>
      <c r="F16" s="633"/>
      <c r="G16" s="633"/>
      <c r="H16" s="633"/>
      <c r="I16" s="633"/>
      <c r="J16" s="633"/>
      <c r="K16" s="633"/>
      <c r="L16" s="633"/>
      <c r="M16" s="633"/>
      <c r="N16" s="633"/>
      <c r="O16" s="633"/>
      <c r="P16" s="634"/>
    </row>
    <row r="17" spans="1:16" x14ac:dyDescent="0.25">
      <c r="A17" s="451"/>
      <c r="B17" s="429">
        <v>1</v>
      </c>
      <c r="C17" s="414" t="s">
        <v>144</v>
      </c>
      <c r="D17" s="251" t="s">
        <v>33</v>
      </c>
      <c r="E17" s="415"/>
      <c r="F17" s="296"/>
      <c r="G17" s="296"/>
      <c r="H17" s="426">
        <v>1</v>
      </c>
      <c r="I17" s="416"/>
      <c r="J17" s="416"/>
      <c r="K17" s="416"/>
      <c r="L17" s="416"/>
      <c r="M17" s="416"/>
      <c r="N17" s="416"/>
      <c r="O17" s="416"/>
      <c r="P17" s="430">
        <f>SUM(H17:O17)</f>
        <v>1</v>
      </c>
    </row>
    <row r="18" spans="1:16" x14ac:dyDescent="0.25">
      <c r="A18" s="40"/>
      <c r="B18" s="429">
        <v>2</v>
      </c>
      <c r="C18" s="414" t="s">
        <v>145</v>
      </c>
      <c r="D18" s="251" t="s">
        <v>33</v>
      </c>
      <c r="E18" s="417"/>
      <c r="F18" s="296"/>
      <c r="G18" s="296"/>
      <c r="H18" s="426">
        <v>1</v>
      </c>
      <c r="I18" s="416"/>
      <c r="J18" s="416"/>
      <c r="K18" s="416"/>
      <c r="L18" s="416"/>
      <c r="M18" s="416"/>
      <c r="N18" s="416"/>
      <c r="O18" s="416"/>
      <c r="P18" s="430">
        <f t="shared" ref="P18:P79" si="0">SUM(H18:O18)</f>
        <v>1</v>
      </c>
    </row>
    <row r="19" spans="1:16" x14ac:dyDescent="0.25">
      <c r="A19" s="451"/>
      <c r="B19" s="429">
        <v>3</v>
      </c>
      <c r="C19" s="414" t="s">
        <v>146</v>
      </c>
      <c r="D19" s="251" t="s">
        <v>33</v>
      </c>
      <c r="E19" s="417"/>
      <c r="F19" s="296"/>
      <c r="G19" s="296"/>
      <c r="H19" s="426">
        <v>1</v>
      </c>
      <c r="I19" s="416"/>
      <c r="J19" s="416"/>
      <c r="K19" s="416"/>
      <c r="L19" s="416"/>
      <c r="M19" s="416"/>
      <c r="N19" s="416"/>
      <c r="O19" s="416"/>
      <c r="P19" s="430">
        <f t="shared" si="0"/>
        <v>1</v>
      </c>
    </row>
    <row r="20" spans="1:16" x14ac:dyDescent="0.25">
      <c r="A20" s="451"/>
      <c r="B20" s="429">
        <v>4</v>
      </c>
      <c r="C20" s="414" t="s">
        <v>147</v>
      </c>
      <c r="D20" s="251" t="s">
        <v>33</v>
      </c>
      <c r="E20" s="417"/>
      <c r="F20" s="296"/>
      <c r="G20" s="296"/>
      <c r="H20" s="426">
        <v>1</v>
      </c>
      <c r="I20" s="416"/>
      <c r="J20" s="416"/>
      <c r="K20" s="416"/>
      <c r="L20" s="416"/>
      <c r="M20" s="416"/>
      <c r="N20" s="416"/>
      <c r="O20" s="416"/>
      <c r="P20" s="430">
        <f t="shared" si="0"/>
        <v>1</v>
      </c>
    </row>
    <row r="21" spans="1:16" x14ac:dyDescent="0.25">
      <c r="A21" s="451"/>
      <c r="B21" s="429">
        <v>5</v>
      </c>
      <c r="C21" s="414" t="s">
        <v>148</v>
      </c>
      <c r="D21" s="251" t="s">
        <v>33</v>
      </c>
      <c r="E21" s="417"/>
      <c r="F21" s="296"/>
      <c r="G21" s="296"/>
      <c r="H21" s="426">
        <v>1</v>
      </c>
      <c r="I21" s="416"/>
      <c r="J21" s="416"/>
      <c r="K21" s="416"/>
      <c r="L21" s="416"/>
      <c r="M21" s="416"/>
      <c r="N21" s="416"/>
      <c r="O21" s="416"/>
      <c r="P21" s="430">
        <f t="shared" si="0"/>
        <v>1</v>
      </c>
    </row>
    <row r="22" spans="1:16" ht="28.5" x14ac:dyDescent="0.25">
      <c r="A22" s="451"/>
      <c r="B22" s="429">
        <v>6</v>
      </c>
      <c r="C22" s="414" t="s">
        <v>149</v>
      </c>
      <c r="D22" s="251" t="s">
        <v>33</v>
      </c>
      <c r="E22" s="417"/>
      <c r="F22" s="296"/>
      <c r="G22" s="296"/>
      <c r="H22" s="426">
        <v>1</v>
      </c>
      <c r="I22" s="416"/>
      <c r="J22" s="416"/>
      <c r="K22" s="416"/>
      <c r="L22" s="416"/>
      <c r="M22" s="416"/>
      <c r="N22" s="416"/>
      <c r="O22" s="416"/>
      <c r="P22" s="430">
        <f t="shared" si="0"/>
        <v>1</v>
      </c>
    </row>
    <row r="23" spans="1:16" x14ac:dyDescent="0.25">
      <c r="A23" s="451"/>
      <c r="B23" s="431" t="s">
        <v>320</v>
      </c>
      <c r="C23" s="414"/>
      <c r="D23" s="251" t="s">
        <v>254</v>
      </c>
      <c r="E23" s="417"/>
      <c r="F23" s="296"/>
      <c r="G23" s="296"/>
      <c r="H23" s="426"/>
      <c r="I23" s="416"/>
      <c r="J23" s="416"/>
      <c r="K23" s="416"/>
      <c r="L23" s="416"/>
      <c r="M23" s="416"/>
      <c r="N23" s="416"/>
      <c r="O23" s="416"/>
      <c r="P23" s="430">
        <f t="shared" si="0"/>
        <v>0</v>
      </c>
    </row>
    <row r="24" spans="1:16" x14ac:dyDescent="0.25">
      <c r="A24" s="451"/>
      <c r="B24" s="429"/>
      <c r="C24" s="414"/>
      <c r="D24" s="251"/>
      <c r="E24" s="417"/>
      <c r="F24" s="296"/>
      <c r="G24" s="296"/>
      <c r="H24" s="426"/>
      <c r="I24" s="416"/>
      <c r="J24" s="416"/>
      <c r="K24" s="416"/>
      <c r="L24" s="416"/>
      <c r="M24" s="416"/>
      <c r="N24" s="416"/>
      <c r="O24" s="416"/>
      <c r="P24" s="430">
        <f t="shared" si="0"/>
        <v>0</v>
      </c>
    </row>
    <row r="25" spans="1:16" x14ac:dyDescent="0.25">
      <c r="A25" s="451"/>
      <c r="B25" s="429"/>
      <c r="C25" s="414"/>
      <c r="D25" s="251"/>
      <c r="E25" s="417"/>
      <c r="F25" s="296"/>
      <c r="G25" s="296"/>
      <c r="H25" s="426"/>
      <c r="I25" s="416"/>
      <c r="J25" s="416"/>
      <c r="K25" s="416"/>
      <c r="L25" s="416"/>
      <c r="M25" s="416"/>
      <c r="N25" s="416"/>
      <c r="O25" s="416"/>
      <c r="P25" s="430">
        <f t="shared" si="0"/>
        <v>0</v>
      </c>
    </row>
    <row r="26" spans="1:16" x14ac:dyDescent="0.25">
      <c r="A26" s="451"/>
      <c r="B26" s="429"/>
      <c r="C26" s="414"/>
      <c r="D26" s="251"/>
      <c r="E26" s="417"/>
      <c r="F26" s="296"/>
      <c r="G26" s="296"/>
      <c r="H26" s="426"/>
      <c r="I26" s="416"/>
      <c r="J26" s="416"/>
      <c r="K26" s="416"/>
      <c r="L26" s="416"/>
      <c r="M26" s="416"/>
      <c r="N26" s="416"/>
      <c r="O26" s="416"/>
      <c r="P26" s="430">
        <f t="shared" si="0"/>
        <v>0</v>
      </c>
    </row>
    <row r="27" spans="1:16" ht="25.5" customHeight="1" x14ac:dyDescent="0.25">
      <c r="A27" s="451"/>
      <c r="B27" s="632" t="s">
        <v>150</v>
      </c>
      <c r="C27" s="633"/>
      <c r="D27" s="633"/>
      <c r="E27" s="633"/>
      <c r="F27" s="633"/>
      <c r="G27" s="633"/>
      <c r="H27" s="633"/>
      <c r="I27" s="633"/>
      <c r="J27" s="633"/>
      <c r="K27" s="633"/>
      <c r="L27" s="633"/>
      <c r="M27" s="633"/>
      <c r="N27" s="633"/>
      <c r="O27" s="633"/>
      <c r="P27" s="634"/>
    </row>
    <row r="28" spans="1:16" x14ac:dyDescent="0.25">
      <c r="A28" s="451"/>
      <c r="B28" s="429">
        <v>7</v>
      </c>
      <c r="C28" s="414" t="s">
        <v>151</v>
      </c>
      <c r="D28" s="251" t="s">
        <v>33</v>
      </c>
      <c r="E28" s="417">
        <v>12</v>
      </c>
      <c r="F28" s="296"/>
      <c r="G28" s="296"/>
      <c r="H28" s="416"/>
      <c r="I28" s="426">
        <v>0.2</v>
      </c>
      <c r="J28" s="426">
        <v>0.5</v>
      </c>
      <c r="K28" s="426">
        <v>0.3</v>
      </c>
      <c r="L28" s="416"/>
      <c r="M28" s="416"/>
      <c r="N28" s="416"/>
      <c r="O28" s="416"/>
      <c r="P28" s="430">
        <f t="shared" si="0"/>
        <v>1</v>
      </c>
    </row>
    <row r="29" spans="1:16" ht="28.5" x14ac:dyDescent="0.25">
      <c r="A29" s="451"/>
      <c r="B29" s="429">
        <v>8</v>
      </c>
      <c r="C29" s="414" t="s">
        <v>152</v>
      </c>
      <c r="D29" s="251" t="s">
        <v>33</v>
      </c>
      <c r="E29" s="417">
        <v>12</v>
      </c>
      <c r="F29" s="296"/>
      <c r="G29" s="296"/>
      <c r="H29" s="416"/>
      <c r="I29" s="426">
        <v>0.8</v>
      </c>
      <c r="J29" s="426">
        <v>0.2</v>
      </c>
      <c r="K29" s="416"/>
      <c r="L29" s="416"/>
      <c r="M29" s="416"/>
      <c r="N29" s="416"/>
      <c r="O29" s="416"/>
      <c r="P29" s="430">
        <f t="shared" si="0"/>
        <v>1</v>
      </c>
    </row>
    <row r="30" spans="1:16" ht="28.5" x14ac:dyDescent="0.25">
      <c r="A30" s="451"/>
      <c r="B30" s="429">
        <v>9</v>
      </c>
      <c r="C30" s="414" t="s">
        <v>153</v>
      </c>
      <c r="D30" s="251" t="s">
        <v>33</v>
      </c>
      <c r="E30" s="417">
        <v>12</v>
      </c>
      <c r="F30" s="296"/>
      <c r="G30" s="296"/>
      <c r="H30" s="416"/>
      <c r="I30" s="426">
        <v>0.5</v>
      </c>
      <c r="J30" s="426">
        <v>0.5</v>
      </c>
      <c r="K30" s="416"/>
      <c r="L30" s="416"/>
      <c r="M30" s="416"/>
      <c r="N30" s="416"/>
      <c r="O30" s="416"/>
      <c r="P30" s="430">
        <f t="shared" si="0"/>
        <v>1</v>
      </c>
    </row>
    <row r="31" spans="1:16" ht="28.5" x14ac:dyDescent="0.25">
      <c r="A31" s="451"/>
      <c r="B31" s="429">
        <v>10</v>
      </c>
      <c r="C31" s="414" t="s">
        <v>154</v>
      </c>
      <c r="D31" s="251" t="s">
        <v>33</v>
      </c>
      <c r="E31" s="417">
        <v>12</v>
      </c>
      <c r="F31" s="296"/>
      <c r="G31" s="296"/>
      <c r="H31" s="416"/>
      <c r="I31" s="426">
        <v>1</v>
      </c>
      <c r="J31" s="416"/>
      <c r="K31" s="416"/>
      <c r="L31" s="416"/>
      <c r="M31" s="416"/>
      <c r="N31" s="416"/>
      <c r="O31" s="416"/>
      <c r="P31" s="430">
        <f t="shared" si="0"/>
        <v>1</v>
      </c>
    </row>
    <row r="32" spans="1:16" ht="28.5" x14ac:dyDescent="0.25">
      <c r="A32" s="451"/>
      <c r="B32" s="429">
        <v>11</v>
      </c>
      <c r="C32" s="414" t="s">
        <v>155</v>
      </c>
      <c r="D32" s="251" t="s">
        <v>33</v>
      </c>
      <c r="E32" s="417">
        <v>3</v>
      </c>
      <c r="F32" s="296"/>
      <c r="G32" s="296"/>
      <c r="H32" s="416"/>
      <c r="I32" s="416"/>
      <c r="J32" s="426">
        <v>1</v>
      </c>
      <c r="K32" s="416"/>
      <c r="L32" s="416"/>
      <c r="M32" s="416"/>
      <c r="N32" s="416"/>
      <c r="O32" s="416"/>
      <c r="P32" s="430">
        <f t="shared" si="0"/>
        <v>1</v>
      </c>
    </row>
    <row r="33" spans="1:16" x14ac:dyDescent="0.25">
      <c r="A33" s="451"/>
      <c r="B33" s="431" t="s">
        <v>320</v>
      </c>
      <c r="C33" s="414"/>
      <c r="D33" s="251" t="s">
        <v>254</v>
      </c>
      <c r="E33" s="417"/>
      <c r="F33" s="296"/>
      <c r="G33" s="296"/>
      <c r="H33" s="416"/>
      <c r="I33" s="416"/>
      <c r="J33" s="416"/>
      <c r="K33" s="416"/>
      <c r="L33" s="416"/>
      <c r="M33" s="416"/>
      <c r="N33" s="416"/>
      <c r="O33" s="416"/>
      <c r="P33" s="430">
        <f t="shared" si="0"/>
        <v>0</v>
      </c>
    </row>
    <row r="34" spans="1:16" x14ac:dyDescent="0.25">
      <c r="A34" s="451"/>
      <c r="B34" s="429"/>
      <c r="C34" s="414"/>
      <c r="D34" s="251"/>
      <c r="E34" s="417"/>
      <c r="F34" s="296"/>
      <c r="G34" s="296"/>
      <c r="H34" s="416"/>
      <c r="I34" s="416"/>
      <c r="J34" s="416"/>
      <c r="K34" s="416"/>
      <c r="L34" s="416"/>
      <c r="M34" s="416"/>
      <c r="N34" s="416"/>
      <c r="O34" s="416"/>
      <c r="P34" s="430">
        <f t="shared" si="0"/>
        <v>0</v>
      </c>
    </row>
    <row r="35" spans="1:16" x14ac:dyDescent="0.25">
      <c r="A35" s="451"/>
      <c r="B35" s="429"/>
      <c r="C35" s="414"/>
      <c r="D35" s="251"/>
      <c r="E35" s="417"/>
      <c r="F35" s="296"/>
      <c r="G35" s="296"/>
      <c r="H35" s="416"/>
      <c r="I35" s="416"/>
      <c r="J35" s="416"/>
      <c r="K35" s="416"/>
      <c r="L35" s="416"/>
      <c r="M35" s="416"/>
      <c r="N35" s="416"/>
      <c r="O35" s="416"/>
      <c r="P35" s="430">
        <f t="shared" si="0"/>
        <v>0</v>
      </c>
    </row>
    <row r="36" spans="1:16" x14ac:dyDescent="0.25">
      <c r="A36" s="451"/>
      <c r="B36" s="429"/>
      <c r="C36" s="414"/>
      <c r="D36" s="251"/>
      <c r="E36" s="417"/>
      <c r="F36" s="296"/>
      <c r="G36" s="296"/>
      <c r="H36" s="416"/>
      <c r="I36" s="416"/>
      <c r="J36" s="416"/>
      <c r="K36" s="416"/>
      <c r="L36" s="416"/>
      <c r="M36" s="416"/>
      <c r="N36" s="416"/>
      <c r="O36" s="416"/>
      <c r="P36" s="430">
        <f t="shared" si="0"/>
        <v>0</v>
      </c>
    </row>
    <row r="37" spans="1:16" ht="26.25" customHeight="1" x14ac:dyDescent="0.25">
      <c r="A37" s="451"/>
      <c r="B37" s="632" t="s">
        <v>11</v>
      </c>
      <c r="C37" s="633"/>
      <c r="D37" s="633"/>
      <c r="E37" s="633"/>
      <c r="F37" s="633"/>
      <c r="G37" s="633"/>
      <c r="H37" s="633"/>
      <c r="I37" s="633"/>
      <c r="J37" s="633"/>
      <c r="K37" s="633"/>
      <c r="L37" s="633"/>
      <c r="M37" s="633"/>
      <c r="N37" s="633"/>
      <c r="O37" s="633"/>
      <c r="P37" s="634"/>
    </row>
    <row r="38" spans="1:16" ht="28.5" x14ac:dyDescent="0.25">
      <c r="A38" s="451"/>
      <c r="B38" s="429">
        <v>12</v>
      </c>
      <c r="C38" s="414" t="s">
        <v>156</v>
      </c>
      <c r="D38" s="251" t="s">
        <v>33</v>
      </c>
      <c r="E38" s="417">
        <v>12</v>
      </c>
      <c r="F38" s="296"/>
      <c r="G38" s="296"/>
      <c r="H38" s="416"/>
      <c r="I38" s="416"/>
      <c r="J38" s="426">
        <v>1</v>
      </c>
      <c r="K38" s="416"/>
      <c r="L38" s="416"/>
      <c r="M38" s="416"/>
      <c r="N38" s="416"/>
      <c r="O38" s="416"/>
      <c r="P38" s="430">
        <f t="shared" si="0"/>
        <v>1</v>
      </c>
    </row>
    <row r="39" spans="1:16" ht="28.5" x14ac:dyDescent="0.25">
      <c r="A39" s="451"/>
      <c r="B39" s="429">
        <v>13</v>
      </c>
      <c r="C39" s="414" t="s">
        <v>157</v>
      </c>
      <c r="D39" s="251" t="s">
        <v>33</v>
      </c>
      <c r="E39" s="417">
        <v>12</v>
      </c>
      <c r="F39" s="296"/>
      <c r="G39" s="296"/>
      <c r="H39" s="416"/>
      <c r="I39" s="416"/>
      <c r="J39" s="426">
        <v>1</v>
      </c>
      <c r="K39" s="416"/>
      <c r="L39" s="416"/>
      <c r="M39" s="416"/>
      <c r="N39" s="416"/>
      <c r="O39" s="416"/>
      <c r="P39" s="430">
        <f t="shared" si="0"/>
        <v>1</v>
      </c>
    </row>
    <row r="40" spans="1:16" ht="28.5" x14ac:dyDescent="0.25">
      <c r="A40" s="451"/>
      <c r="B40" s="429">
        <v>14</v>
      </c>
      <c r="C40" s="414" t="s">
        <v>158</v>
      </c>
      <c r="D40" s="251" t="s">
        <v>33</v>
      </c>
      <c r="E40" s="417">
        <v>12</v>
      </c>
      <c r="F40" s="296"/>
      <c r="G40" s="296"/>
      <c r="H40" s="416"/>
      <c r="I40" s="416"/>
      <c r="J40" s="426">
        <v>1</v>
      </c>
      <c r="K40" s="416"/>
      <c r="L40" s="416"/>
      <c r="M40" s="416"/>
      <c r="N40" s="416"/>
      <c r="O40" s="416"/>
      <c r="P40" s="430">
        <f t="shared" si="0"/>
        <v>1</v>
      </c>
    </row>
    <row r="41" spans="1:16" x14ac:dyDescent="0.25">
      <c r="A41" s="451"/>
      <c r="B41" s="431" t="s">
        <v>320</v>
      </c>
      <c r="C41" s="414"/>
      <c r="D41" s="251" t="s">
        <v>254</v>
      </c>
      <c r="E41" s="417"/>
      <c r="F41" s="296"/>
      <c r="G41" s="296"/>
      <c r="H41" s="416"/>
      <c r="I41" s="416"/>
      <c r="J41" s="416"/>
      <c r="K41" s="416"/>
      <c r="L41" s="416"/>
      <c r="M41" s="416"/>
      <c r="N41" s="416"/>
      <c r="O41" s="416"/>
      <c r="P41" s="430">
        <f t="shared" si="0"/>
        <v>0</v>
      </c>
    </row>
    <row r="42" spans="1:16" x14ac:dyDescent="0.25">
      <c r="A42" s="451"/>
      <c r="B42" s="429"/>
      <c r="C42" s="414"/>
      <c r="D42" s="251"/>
      <c r="E42" s="417"/>
      <c r="F42" s="296"/>
      <c r="G42" s="296"/>
      <c r="H42" s="416"/>
      <c r="I42" s="416"/>
      <c r="J42" s="416"/>
      <c r="K42" s="416"/>
      <c r="L42" s="416"/>
      <c r="M42" s="416"/>
      <c r="N42" s="416"/>
      <c r="O42" s="416"/>
      <c r="P42" s="430">
        <f t="shared" si="0"/>
        <v>0</v>
      </c>
    </row>
    <row r="43" spans="1:16" x14ac:dyDescent="0.25">
      <c r="A43" s="451"/>
      <c r="B43" s="429"/>
      <c r="C43" s="414"/>
      <c r="D43" s="251"/>
      <c r="E43" s="417"/>
      <c r="F43" s="296"/>
      <c r="G43" s="296"/>
      <c r="H43" s="416"/>
      <c r="I43" s="416"/>
      <c r="J43" s="416"/>
      <c r="K43" s="416"/>
      <c r="L43" s="416"/>
      <c r="M43" s="416"/>
      <c r="N43" s="416"/>
      <c r="O43" s="416"/>
      <c r="P43" s="430">
        <f t="shared" si="0"/>
        <v>0</v>
      </c>
    </row>
    <row r="44" spans="1:16" x14ac:dyDescent="0.25">
      <c r="A44" s="451"/>
      <c r="B44" s="429"/>
      <c r="C44" s="414"/>
      <c r="D44" s="251"/>
      <c r="E44" s="417"/>
      <c r="F44" s="296"/>
      <c r="G44" s="296"/>
      <c r="H44" s="416"/>
      <c r="I44" s="416"/>
      <c r="J44" s="416"/>
      <c r="K44" s="416"/>
      <c r="L44" s="416"/>
      <c r="M44" s="416"/>
      <c r="N44" s="416"/>
      <c r="O44" s="416"/>
      <c r="P44" s="430">
        <f t="shared" si="0"/>
        <v>0</v>
      </c>
    </row>
    <row r="45" spans="1:16" ht="24" customHeight="1" x14ac:dyDescent="0.25">
      <c r="A45" s="451"/>
      <c r="B45" s="632" t="s">
        <v>159</v>
      </c>
      <c r="C45" s="633"/>
      <c r="D45" s="633"/>
      <c r="E45" s="633"/>
      <c r="F45" s="633"/>
      <c r="G45" s="633"/>
      <c r="H45" s="633"/>
      <c r="I45" s="633"/>
      <c r="J45" s="633"/>
      <c r="K45" s="633"/>
      <c r="L45" s="633"/>
      <c r="M45" s="633"/>
      <c r="N45" s="633"/>
      <c r="O45" s="633"/>
      <c r="P45" s="634"/>
    </row>
    <row r="46" spans="1:16" x14ac:dyDescent="0.25">
      <c r="A46" s="451"/>
      <c r="B46" s="429">
        <v>15</v>
      </c>
      <c r="C46" s="414" t="s">
        <v>160</v>
      </c>
      <c r="D46" s="251" t="s">
        <v>33</v>
      </c>
      <c r="E46" s="417"/>
      <c r="F46" s="296"/>
      <c r="G46" s="296"/>
      <c r="H46" s="426">
        <v>1</v>
      </c>
      <c r="I46" s="416"/>
      <c r="J46" s="416"/>
      <c r="K46" s="416"/>
      <c r="L46" s="416"/>
      <c r="M46" s="416"/>
      <c r="N46" s="416"/>
      <c r="O46" s="416"/>
      <c r="P46" s="430">
        <f t="shared" si="0"/>
        <v>1</v>
      </c>
    </row>
    <row r="47" spans="1:16" x14ac:dyDescent="0.25">
      <c r="A47" s="451"/>
      <c r="B47" s="431" t="s">
        <v>320</v>
      </c>
      <c r="C47" s="414"/>
      <c r="D47" s="251" t="s">
        <v>254</v>
      </c>
      <c r="E47" s="417"/>
      <c r="F47" s="296"/>
      <c r="G47" s="296"/>
      <c r="H47" s="426"/>
      <c r="I47" s="416"/>
      <c r="J47" s="416"/>
      <c r="K47" s="416"/>
      <c r="L47" s="416"/>
      <c r="M47" s="416"/>
      <c r="N47" s="416"/>
      <c r="O47" s="416"/>
      <c r="P47" s="430">
        <f t="shared" si="0"/>
        <v>0</v>
      </c>
    </row>
    <row r="48" spans="1:16" x14ac:dyDescent="0.25">
      <c r="A48" s="451"/>
      <c r="B48" s="429"/>
      <c r="C48" s="414"/>
      <c r="D48" s="251"/>
      <c r="E48" s="417"/>
      <c r="F48" s="296"/>
      <c r="G48" s="296"/>
      <c r="H48" s="426"/>
      <c r="I48" s="416"/>
      <c r="J48" s="416"/>
      <c r="K48" s="416"/>
      <c r="L48" s="416"/>
      <c r="M48" s="416"/>
      <c r="N48" s="416"/>
      <c r="O48" s="416"/>
      <c r="P48" s="430">
        <f t="shared" si="0"/>
        <v>0</v>
      </c>
    </row>
    <row r="49" spans="1:16" x14ac:dyDescent="0.25">
      <c r="A49" s="451"/>
      <c r="B49" s="429"/>
      <c r="C49" s="414"/>
      <c r="D49" s="251"/>
      <c r="E49" s="417"/>
      <c r="F49" s="296"/>
      <c r="G49" s="296"/>
      <c r="H49" s="426"/>
      <c r="I49" s="416"/>
      <c r="J49" s="416"/>
      <c r="K49" s="416"/>
      <c r="L49" s="416"/>
      <c r="M49" s="416"/>
      <c r="N49" s="416"/>
      <c r="O49" s="416"/>
      <c r="P49" s="430"/>
    </row>
    <row r="50" spans="1:16" x14ac:dyDescent="0.25">
      <c r="A50" s="451"/>
      <c r="B50" s="429"/>
      <c r="C50" s="414"/>
      <c r="D50" s="251"/>
      <c r="E50" s="417"/>
      <c r="F50" s="296"/>
      <c r="G50" s="296"/>
      <c r="H50" s="426"/>
      <c r="I50" s="416"/>
      <c r="J50" s="416"/>
      <c r="K50" s="416"/>
      <c r="L50" s="416"/>
      <c r="M50" s="416"/>
      <c r="N50" s="416"/>
      <c r="O50" s="416"/>
      <c r="P50" s="430">
        <f t="shared" si="0"/>
        <v>0</v>
      </c>
    </row>
    <row r="51" spans="1:16" ht="21" customHeight="1" x14ac:dyDescent="0.25">
      <c r="A51" s="450"/>
      <c r="B51" s="632" t="s">
        <v>161</v>
      </c>
      <c r="C51" s="633"/>
      <c r="D51" s="633"/>
      <c r="E51" s="633"/>
      <c r="F51" s="633"/>
      <c r="G51" s="633"/>
      <c r="H51" s="633"/>
      <c r="I51" s="633"/>
      <c r="J51" s="633"/>
      <c r="K51" s="633"/>
      <c r="L51" s="633"/>
      <c r="M51" s="633"/>
      <c r="N51" s="633"/>
      <c r="O51" s="633"/>
      <c r="P51" s="634"/>
    </row>
    <row r="52" spans="1:16" x14ac:dyDescent="0.25">
      <c r="A52" s="451"/>
      <c r="B52" s="429">
        <v>16</v>
      </c>
      <c r="C52" s="414" t="s">
        <v>162</v>
      </c>
      <c r="D52" s="251" t="s">
        <v>33</v>
      </c>
      <c r="E52" s="417"/>
      <c r="F52" s="296"/>
      <c r="G52" s="296"/>
      <c r="H52" s="416"/>
      <c r="I52" s="416"/>
      <c r="J52" s="416"/>
      <c r="K52" s="416"/>
      <c r="L52" s="416"/>
      <c r="M52" s="416"/>
      <c r="N52" s="416"/>
      <c r="O52" s="416"/>
      <c r="P52" s="430">
        <f t="shared" si="0"/>
        <v>0</v>
      </c>
    </row>
    <row r="53" spans="1:16" x14ac:dyDescent="0.25">
      <c r="A53" s="451"/>
      <c r="B53" s="429">
        <v>17</v>
      </c>
      <c r="C53" s="414" t="s">
        <v>163</v>
      </c>
      <c r="D53" s="251" t="s">
        <v>33</v>
      </c>
      <c r="E53" s="417"/>
      <c r="F53" s="296"/>
      <c r="G53" s="296"/>
      <c r="H53" s="416"/>
      <c r="I53" s="416"/>
      <c r="J53" s="416"/>
      <c r="K53" s="416"/>
      <c r="L53" s="416"/>
      <c r="M53" s="416"/>
      <c r="N53" s="416"/>
      <c r="O53" s="416"/>
      <c r="P53" s="430">
        <f t="shared" si="0"/>
        <v>0</v>
      </c>
    </row>
    <row r="54" spans="1:16" x14ac:dyDescent="0.25">
      <c r="A54" s="451"/>
      <c r="B54" s="429">
        <v>18</v>
      </c>
      <c r="C54" s="414" t="s">
        <v>164</v>
      </c>
      <c r="D54" s="251" t="s">
        <v>33</v>
      </c>
      <c r="E54" s="417"/>
      <c r="F54" s="296"/>
      <c r="G54" s="296"/>
      <c r="H54" s="416"/>
      <c r="I54" s="416"/>
      <c r="J54" s="416"/>
      <c r="K54" s="416"/>
      <c r="L54" s="416"/>
      <c r="M54" s="416"/>
      <c r="N54" s="416"/>
      <c r="O54" s="416"/>
      <c r="P54" s="430">
        <f t="shared" si="0"/>
        <v>0</v>
      </c>
    </row>
    <row r="55" spans="1:16" x14ac:dyDescent="0.25">
      <c r="A55" s="451"/>
      <c r="B55" s="429">
        <v>19</v>
      </c>
      <c r="C55" s="414" t="s">
        <v>165</v>
      </c>
      <c r="D55" s="251" t="s">
        <v>33</v>
      </c>
      <c r="E55" s="417"/>
      <c r="F55" s="296"/>
      <c r="G55" s="296"/>
      <c r="H55" s="416"/>
      <c r="I55" s="416"/>
      <c r="J55" s="416"/>
      <c r="K55" s="416"/>
      <c r="L55" s="416"/>
      <c r="M55" s="416"/>
      <c r="N55" s="416"/>
      <c r="O55" s="416"/>
      <c r="P55" s="430">
        <f t="shared" si="0"/>
        <v>0</v>
      </c>
    </row>
    <row r="56" spans="1:16" x14ac:dyDescent="0.25">
      <c r="A56" s="451"/>
      <c r="B56" s="431" t="s">
        <v>320</v>
      </c>
      <c r="C56" s="414"/>
      <c r="D56" s="251" t="s">
        <v>254</v>
      </c>
      <c r="E56" s="417"/>
      <c r="F56" s="296"/>
      <c r="G56" s="296"/>
      <c r="H56" s="416"/>
      <c r="I56" s="416"/>
      <c r="J56" s="416"/>
      <c r="K56" s="416"/>
      <c r="L56" s="416"/>
      <c r="M56" s="416"/>
      <c r="N56" s="416"/>
      <c r="O56" s="416"/>
      <c r="P56" s="430">
        <f t="shared" si="0"/>
        <v>0</v>
      </c>
    </row>
    <row r="57" spans="1:16" x14ac:dyDescent="0.25">
      <c r="A57" s="451"/>
      <c r="B57" s="431"/>
      <c r="C57" s="414"/>
      <c r="D57" s="251"/>
      <c r="E57" s="417"/>
      <c r="F57" s="296"/>
      <c r="G57" s="296"/>
      <c r="H57" s="416"/>
      <c r="I57" s="416"/>
      <c r="J57" s="416"/>
      <c r="K57" s="416"/>
      <c r="L57" s="416"/>
      <c r="M57" s="416"/>
      <c r="N57" s="416"/>
      <c r="O57" s="416"/>
      <c r="P57" s="430"/>
    </row>
    <row r="58" spans="1:16" x14ac:dyDescent="0.25">
      <c r="A58" s="451"/>
      <c r="B58" s="431"/>
      <c r="C58" s="414"/>
      <c r="D58" s="251"/>
      <c r="E58" s="417"/>
      <c r="F58" s="296"/>
      <c r="G58" s="296"/>
      <c r="H58" s="416"/>
      <c r="I58" s="416"/>
      <c r="J58" s="416"/>
      <c r="K58" s="416"/>
      <c r="L58" s="416"/>
      <c r="M58" s="416"/>
      <c r="N58" s="416"/>
      <c r="O58" s="416"/>
      <c r="P58" s="430"/>
    </row>
    <row r="59" spans="1:16" x14ac:dyDescent="0.25">
      <c r="A59" s="450"/>
      <c r="B59" s="432"/>
      <c r="C59" s="418"/>
      <c r="D59" s="419"/>
      <c r="E59" s="419"/>
      <c r="F59" s="296"/>
      <c r="G59" s="296"/>
      <c r="H59" s="420"/>
      <c r="I59" s="420"/>
      <c r="J59" s="420"/>
      <c r="K59" s="420"/>
      <c r="L59" s="420"/>
      <c r="M59" s="420"/>
      <c r="N59" s="420"/>
      <c r="O59" s="420"/>
      <c r="P59" s="430"/>
    </row>
    <row r="60" spans="1:16" ht="27" customHeight="1" x14ac:dyDescent="0.25">
      <c r="B60" s="619" t="s">
        <v>166</v>
      </c>
      <c r="C60" s="620"/>
      <c r="D60" s="620"/>
      <c r="E60" s="620"/>
      <c r="F60" s="620"/>
      <c r="G60" s="620"/>
      <c r="H60" s="620"/>
      <c r="I60" s="620"/>
      <c r="J60" s="620"/>
      <c r="K60" s="620"/>
      <c r="L60" s="620"/>
      <c r="M60" s="620"/>
      <c r="N60" s="620"/>
      <c r="O60" s="620"/>
      <c r="P60" s="621"/>
    </row>
    <row r="61" spans="1:16" ht="16.5" x14ac:dyDescent="0.25">
      <c r="B61" s="433"/>
      <c r="C61" s="414"/>
      <c r="D61" s="417"/>
      <c r="E61" s="417"/>
      <c r="F61" s="413"/>
      <c r="G61" s="413"/>
      <c r="H61" s="413"/>
      <c r="I61" s="413"/>
      <c r="J61" s="413"/>
      <c r="K61" s="413"/>
      <c r="L61" s="413"/>
      <c r="M61" s="413"/>
      <c r="N61" s="413"/>
      <c r="O61" s="413"/>
      <c r="P61" s="434"/>
    </row>
    <row r="62" spans="1:16" ht="25.5" customHeight="1" x14ac:dyDescent="0.25">
      <c r="A62" s="451"/>
      <c r="B62" s="635" t="s">
        <v>167</v>
      </c>
      <c r="C62" s="612"/>
      <c r="D62" s="612"/>
      <c r="E62" s="612"/>
      <c r="F62" s="612"/>
      <c r="G62" s="612"/>
      <c r="H62" s="612"/>
      <c r="I62" s="612"/>
      <c r="J62" s="612"/>
      <c r="K62" s="612"/>
      <c r="L62" s="612"/>
      <c r="M62" s="612"/>
      <c r="N62" s="612"/>
      <c r="O62" s="612"/>
      <c r="P62" s="636"/>
    </row>
    <row r="63" spans="1:16" x14ac:dyDescent="0.25">
      <c r="A63" s="451"/>
      <c r="B63" s="429">
        <v>21</v>
      </c>
      <c r="C63" s="414" t="s">
        <v>168</v>
      </c>
      <c r="D63" s="251" t="s">
        <v>33</v>
      </c>
      <c r="E63" s="417"/>
      <c r="F63" s="296"/>
      <c r="G63" s="296"/>
      <c r="H63" s="426">
        <v>1</v>
      </c>
      <c r="I63" s="416"/>
      <c r="J63" s="416"/>
      <c r="K63" s="416"/>
      <c r="L63" s="416"/>
      <c r="M63" s="416"/>
      <c r="N63" s="416"/>
      <c r="O63" s="416"/>
      <c r="P63" s="430">
        <f t="shared" si="0"/>
        <v>1</v>
      </c>
    </row>
    <row r="64" spans="1:16" ht="28.5" x14ac:dyDescent="0.25">
      <c r="A64" s="451"/>
      <c r="B64" s="429">
        <v>22</v>
      </c>
      <c r="C64" s="414" t="s">
        <v>169</v>
      </c>
      <c r="D64" s="251" t="s">
        <v>33</v>
      </c>
      <c r="E64" s="417"/>
      <c r="F64" s="296"/>
      <c r="G64" s="296"/>
      <c r="H64" s="426">
        <v>1</v>
      </c>
      <c r="I64" s="416"/>
      <c r="J64" s="416"/>
      <c r="K64" s="416"/>
      <c r="L64" s="416"/>
      <c r="M64" s="416"/>
      <c r="N64" s="416"/>
      <c r="O64" s="416"/>
      <c r="P64" s="430">
        <f t="shared" si="0"/>
        <v>1</v>
      </c>
    </row>
    <row r="65" spans="1:16" x14ac:dyDescent="0.25">
      <c r="A65" s="451"/>
      <c r="B65" s="429">
        <v>23</v>
      </c>
      <c r="C65" s="414" t="s">
        <v>170</v>
      </c>
      <c r="D65" s="251" t="s">
        <v>33</v>
      </c>
      <c r="E65" s="417"/>
      <c r="F65" s="296"/>
      <c r="G65" s="296"/>
      <c r="H65" s="426">
        <v>1</v>
      </c>
      <c r="I65" s="416"/>
      <c r="J65" s="416"/>
      <c r="K65" s="416"/>
      <c r="L65" s="416"/>
      <c r="M65" s="416"/>
      <c r="N65" s="416"/>
      <c r="O65" s="416"/>
      <c r="P65" s="430">
        <f t="shared" si="0"/>
        <v>1</v>
      </c>
    </row>
    <row r="66" spans="1:16" x14ac:dyDescent="0.25">
      <c r="A66" s="451"/>
      <c r="B66" s="429">
        <v>24</v>
      </c>
      <c r="C66" s="414" t="s">
        <v>171</v>
      </c>
      <c r="D66" s="251" t="s">
        <v>33</v>
      </c>
      <c r="E66" s="417"/>
      <c r="F66" s="296"/>
      <c r="G66" s="296"/>
      <c r="H66" s="426">
        <v>1</v>
      </c>
      <c r="I66" s="416"/>
      <c r="J66" s="416"/>
      <c r="K66" s="416"/>
      <c r="L66" s="416"/>
      <c r="M66" s="416"/>
      <c r="N66" s="416"/>
      <c r="O66" s="416"/>
      <c r="P66" s="430">
        <f t="shared" si="0"/>
        <v>1</v>
      </c>
    </row>
    <row r="67" spans="1:16" x14ac:dyDescent="0.25">
      <c r="A67" s="451"/>
      <c r="B67" s="431" t="s">
        <v>320</v>
      </c>
      <c r="C67" s="414"/>
      <c r="D67" s="251" t="s">
        <v>254</v>
      </c>
      <c r="E67" s="417"/>
      <c r="F67" s="296"/>
      <c r="G67" s="296"/>
      <c r="H67" s="426"/>
      <c r="I67" s="416"/>
      <c r="J67" s="416"/>
      <c r="K67" s="416"/>
      <c r="L67" s="416"/>
      <c r="M67" s="416"/>
      <c r="N67" s="416"/>
      <c r="O67" s="416"/>
      <c r="P67" s="430"/>
    </row>
    <row r="68" spans="1:16" x14ac:dyDescent="0.25">
      <c r="A68" s="451"/>
      <c r="B68" s="429"/>
      <c r="C68" s="414"/>
      <c r="D68" s="251"/>
      <c r="E68" s="417"/>
      <c r="F68" s="296"/>
      <c r="G68" s="296"/>
      <c r="H68" s="426"/>
      <c r="I68" s="416"/>
      <c r="J68" s="416"/>
      <c r="K68" s="416"/>
      <c r="L68" s="416"/>
      <c r="M68" s="416"/>
      <c r="N68" s="416"/>
      <c r="O68" s="416"/>
      <c r="P68" s="430"/>
    </row>
    <row r="69" spans="1:16" x14ac:dyDescent="0.25">
      <c r="A69" s="451"/>
      <c r="B69" s="429"/>
      <c r="C69" s="414"/>
      <c r="D69" s="251"/>
      <c r="E69" s="417"/>
      <c r="F69" s="296"/>
      <c r="G69" s="296"/>
      <c r="H69" s="426"/>
      <c r="I69" s="416"/>
      <c r="J69" s="416"/>
      <c r="K69" s="416"/>
      <c r="L69" s="416"/>
      <c r="M69" s="416"/>
      <c r="N69" s="416"/>
      <c r="O69" s="416"/>
      <c r="P69" s="430"/>
    </row>
    <row r="70" spans="1:16" x14ac:dyDescent="0.25">
      <c r="A70" s="451"/>
      <c r="B70" s="429"/>
      <c r="C70" s="414"/>
      <c r="D70" s="251"/>
      <c r="E70" s="417"/>
      <c r="F70" s="296"/>
      <c r="G70" s="296"/>
      <c r="H70" s="416"/>
      <c r="I70" s="416"/>
      <c r="J70" s="416"/>
      <c r="K70" s="416"/>
      <c r="L70" s="416"/>
      <c r="M70" s="416"/>
      <c r="N70" s="416"/>
      <c r="O70" s="416"/>
      <c r="P70" s="430">
        <f t="shared" si="0"/>
        <v>0</v>
      </c>
    </row>
    <row r="71" spans="1:16" ht="28.5" customHeight="1" x14ac:dyDescent="0.25">
      <c r="A71" s="451"/>
      <c r="B71" s="635" t="s">
        <v>172</v>
      </c>
      <c r="C71" s="612"/>
      <c r="D71" s="612"/>
      <c r="E71" s="612"/>
      <c r="F71" s="612"/>
      <c r="G71" s="612"/>
      <c r="H71" s="612"/>
      <c r="I71" s="612"/>
      <c r="J71" s="612"/>
      <c r="K71" s="612"/>
      <c r="L71" s="612"/>
      <c r="M71" s="612"/>
      <c r="N71" s="612"/>
      <c r="O71" s="612"/>
      <c r="P71" s="636"/>
    </row>
    <row r="72" spans="1:16" x14ac:dyDescent="0.25">
      <c r="A72" s="451"/>
      <c r="B72" s="429">
        <v>25</v>
      </c>
      <c r="C72" s="414" t="s">
        <v>173</v>
      </c>
      <c r="D72" s="251" t="s">
        <v>33</v>
      </c>
      <c r="E72" s="417"/>
      <c r="F72" s="296"/>
      <c r="G72" s="296"/>
      <c r="H72" s="416"/>
      <c r="I72" s="426">
        <v>1</v>
      </c>
      <c r="J72" s="416"/>
      <c r="K72" s="416"/>
      <c r="L72" s="416"/>
      <c r="M72" s="416"/>
      <c r="N72" s="416"/>
      <c r="O72" s="416"/>
      <c r="P72" s="430">
        <f t="shared" si="0"/>
        <v>1</v>
      </c>
    </row>
    <row r="73" spans="1:16" x14ac:dyDescent="0.25">
      <c r="A73" s="451"/>
      <c r="B73" s="429">
        <v>26</v>
      </c>
      <c r="C73" s="414" t="s">
        <v>174</v>
      </c>
      <c r="D73" s="251" t="s">
        <v>33</v>
      </c>
      <c r="E73" s="417"/>
      <c r="F73" s="296"/>
      <c r="G73" s="296"/>
      <c r="H73" s="416"/>
      <c r="I73" s="426">
        <v>1</v>
      </c>
      <c r="J73" s="416"/>
      <c r="K73" s="416"/>
      <c r="L73" s="416"/>
      <c r="M73" s="416"/>
      <c r="N73" s="416"/>
      <c r="O73" s="416"/>
      <c r="P73" s="430">
        <f t="shared" si="0"/>
        <v>1</v>
      </c>
    </row>
    <row r="74" spans="1:16" ht="28.5" x14ac:dyDescent="0.25">
      <c r="A74" s="451"/>
      <c r="B74" s="429">
        <v>27</v>
      </c>
      <c r="C74" s="414" t="s">
        <v>175</v>
      </c>
      <c r="D74" s="251" t="s">
        <v>33</v>
      </c>
      <c r="E74" s="417"/>
      <c r="F74" s="296"/>
      <c r="G74" s="296"/>
      <c r="H74" s="416"/>
      <c r="I74" s="426">
        <v>0.8</v>
      </c>
      <c r="J74" s="426">
        <v>0.2</v>
      </c>
      <c r="K74" s="416"/>
      <c r="L74" s="416"/>
      <c r="M74" s="416"/>
      <c r="N74" s="416"/>
      <c r="O74" s="416"/>
      <c r="P74" s="430">
        <f t="shared" si="0"/>
        <v>1</v>
      </c>
    </row>
    <row r="75" spans="1:16" ht="28.5" x14ac:dyDescent="0.25">
      <c r="A75" s="451"/>
      <c r="B75" s="429">
        <v>28</v>
      </c>
      <c r="C75" s="414" t="s">
        <v>176</v>
      </c>
      <c r="D75" s="251" t="s">
        <v>33</v>
      </c>
      <c r="E75" s="417"/>
      <c r="F75" s="296"/>
      <c r="G75" s="296"/>
      <c r="H75" s="416"/>
      <c r="I75" s="416"/>
      <c r="J75" s="416"/>
      <c r="K75" s="416"/>
      <c r="L75" s="416"/>
      <c r="M75" s="416"/>
      <c r="N75" s="416"/>
      <c r="O75" s="416"/>
      <c r="P75" s="430">
        <f t="shared" si="0"/>
        <v>0</v>
      </c>
    </row>
    <row r="76" spans="1:16" ht="28.5" x14ac:dyDescent="0.25">
      <c r="A76" s="451"/>
      <c r="B76" s="429">
        <v>29</v>
      </c>
      <c r="C76" s="414" t="s">
        <v>177</v>
      </c>
      <c r="D76" s="251" t="s">
        <v>33</v>
      </c>
      <c r="E76" s="417"/>
      <c r="F76" s="296"/>
      <c r="G76" s="296"/>
      <c r="H76" s="416"/>
      <c r="I76" s="416"/>
      <c r="J76" s="416"/>
      <c r="K76" s="416"/>
      <c r="L76" s="416"/>
      <c r="M76" s="416"/>
      <c r="N76" s="416"/>
      <c r="O76" s="416"/>
      <c r="P76" s="430">
        <f t="shared" si="0"/>
        <v>0</v>
      </c>
    </row>
    <row r="77" spans="1:16" ht="28.5" x14ac:dyDescent="0.25">
      <c r="A77" s="451"/>
      <c r="B77" s="429">
        <v>30</v>
      </c>
      <c r="C77" s="414" t="s">
        <v>178</v>
      </c>
      <c r="D77" s="251" t="s">
        <v>33</v>
      </c>
      <c r="E77" s="417"/>
      <c r="F77" s="296"/>
      <c r="G77" s="296"/>
      <c r="H77" s="416"/>
      <c r="I77" s="416"/>
      <c r="J77" s="416"/>
      <c r="K77" s="416"/>
      <c r="L77" s="416"/>
      <c r="M77" s="416"/>
      <c r="N77" s="416"/>
      <c r="O77" s="416"/>
      <c r="P77" s="430">
        <f t="shared" si="0"/>
        <v>0</v>
      </c>
    </row>
    <row r="78" spans="1:16" ht="28.5" x14ac:dyDescent="0.25">
      <c r="A78" s="451"/>
      <c r="B78" s="429">
        <v>31</v>
      </c>
      <c r="C78" s="414" t="s">
        <v>179</v>
      </c>
      <c r="D78" s="251" t="s">
        <v>33</v>
      </c>
      <c r="E78" s="417"/>
      <c r="F78" s="296"/>
      <c r="G78" s="296"/>
      <c r="H78" s="416"/>
      <c r="I78" s="416"/>
      <c r="J78" s="416"/>
      <c r="K78" s="416"/>
      <c r="L78" s="416"/>
      <c r="M78" s="416"/>
      <c r="N78" s="416"/>
      <c r="O78" s="416"/>
      <c r="P78" s="430">
        <f t="shared" si="0"/>
        <v>0</v>
      </c>
    </row>
    <row r="79" spans="1:16" x14ac:dyDescent="0.25">
      <c r="A79" s="451"/>
      <c r="B79" s="429">
        <v>32</v>
      </c>
      <c r="C79" s="414" t="s">
        <v>180</v>
      </c>
      <c r="D79" s="251" t="s">
        <v>33</v>
      </c>
      <c r="E79" s="417"/>
      <c r="F79" s="296"/>
      <c r="G79" s="296"/>
      <c r="H79" s="416"/>
      <c r="I79" s="416"/>
      <c r="J79" s="416"/>
      <c r="K79" s="416"/>
      <c r="L79" s="416"/>
      <c r="M79" s="416"/>
      <c r="N79" s="416"/>
      <c r="O79" s="416"/>
      <c r="P79" s="430">
        <f t="shared" si="0"/>
        <v>0</v>
      </c>
    </row>
    <row r="80" spans="1:16" x14ac:dyDescent="0.25">
      <c r="A80" s="451"/>
      <c r="B80" s="431" t="s">
        <v>320</v>
      </c>
      <c r="C80" s="414"/>
      <c r="D80" s="251" t="s">
        <v>254</v>
      </c>
      <c r="E80" s="417"/>
      <c r="F80" s="296"/>
      <c r="G80" s="296"/>
      <c r="H80" s="416"/>
      <c r="I80" s="416"/>
      <c r="J80" s="416"/>
      <c r="K80" s="416"/>
      <c r="L80" s="416"/>
      <c r="M80" s="416"/>
      <c r="N80" s="416"/>
      <c r="O80" s="416"/>
      <c r="P80" s="430"/>
    </row>
    <row r="81" spans="1:16" x14ac:dyDescent="0.25">
      <c r="A81" s="451"/>
      <c r="B81" s="429"/>
      <c r="C81" s="414"/>
      <c r="D81" s="251"/>
      <c r="E81" s="417"/>
      <c r="F81" s="296"/>
      <c r="G81" s="296"/>
      <c r="H81" s="416"/>
      <c r="I81" s="416"/>
      <c r="J81" s="416"/>
      <c r="K81" s="416"/>
      <c r="L81" s="416"/>
      <c r="M81" s="416"/>
      <c r="N81" s="416"/>
      <c r="O81" s="416"/>
      <c r="P81" s="430"/>
    </row>
    <row r="82" spans="1:16" x14ac:dyDescent="0.25">
      <c r="A82" s="451"/>
      <c r="B82" s="429"/>
      <c r="C82" s="414"/>
      <c r="D82" s="251"/>
      <c r="E82" s="417"/>
      <c r="F82" s="296"/>
      <c r="G82" s="296"/>
      <c r="H82" s="416"/>
      <c r="I82" s="416"/>
      <c r="J82" s="416"/>
      <c r="K82" s="416"/>
      <c r="L82" s="416"/>
      <c r="M82" s="416"/>
      <c r="N82" s="416"/>
      <c r="O82" s="416"/>
      <c r="P82" s="430"/>
    </row>
    <row r="83" spans="1:16" x14ac:dyDescent="0.25">
      <c r="A83" s="451"/>
      <c r="B83" s="429"/>
      <c r="C83" s="414"/>
      <c r="D83" s="251"/>
      <c r="E83" s="417"/>
      <c r="F83" s="296"/>
      <c r="G83" s="296"/>
      <c r="H83" s="416"/>
      <c r="I83" s="416"/>
      <c r="J83" s="416"/>
      <c r="K83" s="416"/>
      <c r="L83" s="416"/>
      <c r="M83" s="416"/>
      <c r="N83" s="416"/>
      <c r="O83" s="416"/>
      <c r="P83" s="430">
        <f t="shared" ref="P83:P106" si="1">SUM(H83:O83)</f>
        <v>0</v>
      </c>
    </row>
    <row r="84" spans="1:16" ht="25.5" customHeight="1" x14ac:dyDescent="0.25">
      <c r="A84" s="451"/>
      <c r="B84" s="635" t="s">
        <v>181</v>
      </c>
      <c r="C84" s="612"/>
      <c r="D84" s="612"/>
      <c r="E84" s="612"/>
      <c r="F84" s="612"/>
      <c r="G84" s="612"/>
      <c r="H84" s="612"/>
      <c r="I84" s="612"/>
      <c r="J84" s="612"/>
      <c r="K84" s="612"/>
      <c r="L84" s="612"/>
      <c r="M84" s="612"/>
      <c r="N84" s="612"/>
      <c r="O84" s="612"/>
      <c r="P84" s="636"/>
    </row>
    <row r="85" spans="1:16" x14ac:dyDescent="0.25">
      <c r="A85" s="451"/>
      <c r="B85" s="429">
        <v>33</v>
      </c>
      <c r="C85" s="414" t="s">
        <v>182</v>
      </c>
      <c r="D85" s="251" t="s">
        <v>33</v>
      </c>
      <c r="E85" s="417"/>
      <c r="F85" s="296"/>
      <c r="G85" s="296"/>
      <c r="H85" s="422"/>
      <c r="I85" s="422"/>
      <c r="J85" s="422"/>
      <c r="K85" s="422"/>
      <c r="L85" s="422"/>
      <c r="M85" s="422"/>
      <c r="N85" s="422"/>
      <c r="O85" s="422"/>
      <c r="P85" s="430">
        <f t="shared" si="1"/>
        <v>0</v>
      </c>
    </row>
    <row r="86" spans="1:16" x14ac:dyDescent="0.25">
      <c r="A86" s="451"/>
      <c r="B86" s="429">
        <v>34</v>
      </c>
      <c r="C86" s="414" t="s">
        <v>183</v>
      </c>
      <c r="D86" s="251" t="s">
        <v>33</v>
      </c>
      <c r="E86" s="417"/>
      <c r="F86" s="296"/>
      <c r="G86" s="296"/>
      <c r="H86" s="422"/>
      <c r="I86" s="422"/>
      <c r="J86" s="422"/>
      <c r="K86" s="422"/>
      <c r="L86" s="422"/>
      <c r="M86" s="422"/>
      <c r="N86" s="422"/>
      <c r="O86" s="422"/>
      <c r="P86" s="430">
        <f t="shared" si="1"/>
        <v>0</v>
      </c>
    </row>
    <row r="87" spans="1:16" x14ac:dyDescent="0.25">
      <c r="A87" s="451"/>
      <c r="B87" s="429">
        <v>35</v>
      </c>
      <c r="C87" s="414" t="s">
        <v>184</v>
      </c>
      <c r="D87" s="251" t="s">
        <v>33</v>
      </c>
      <c r="E87" s="417"/>
      <c r="F87" s="296"/>
      <c r="G87" s="296"/>
      <c r="H87" s="422"/>
      <c r="I87" s="422"/>
      <c r="J87" s="422"/>
      <c r="K87" s="422"/>
      <c r="L87" s="422"/>
      <c r="M87" s="422"/>
      <c r="N87" s="422"/>
      <c r="O87" s="422"/>
      <c r="P87" s="430">
        <f t="shared" si="1"/>
        <v>0</v>
      </c>
    </row>
    <row r="88" spans="1:16" x14ac:dyDescent="0.25">
      <c r="A88" s="451"/>
      <c r="B88" s="431" t="s">
        <v>320</v>
      </c>
      <c r="C88" s="414"/>
      <c r="D88" s="251" t="s">
        <v>254</v>
      </c>
      <c r="E88" s="417"/>
      <c r="F88" s="296"/>
      <c r="G88" s="296"/>
      <c r="H88" s="422"/>
      <c r="I88" s="422"/>
      <c r="J88" s="422"/>
      <c r="K88" s="422"/>
      <c r="L88" s="422"/>
      <c r="M88" s="422"/>
      <c r="N88" s="422"/>
      <c r="O88" s="422"/>
      <c r="P88" s="430"/>
    </row>
    <row r="89" spans="1:16" x14ac:dyDescent="0.25">
      <c r="A89" s="451"/>
      <c r="B89" s="429"/>
      <c r="C89" s="414"/>
      <c r="D89" s="251"/>
      <c r="E89" s="417"/>
      <c r="F89" s="296"/>
      <c r="G89" s="296"/>
      <c r="H89" s="422"/>
      <c r="I89" s="422"/>
      <c r="J89" s="422"/>
      <c r="K89" s="422"/>
      <c r="L89" s="422"/>
      <c r="M89" s="422"/>
      <c r="N89" s="422"/>
      <c r="O89" s="422"/>
      <c r="P89" s="430"/>
    </row>
    <row r="90" spans="1:16" x14ac:dyDescent="0.25">
      <c r="A90" s="451"/>
      <c r="B90" s="429"/>
      <c r="C90" s="414"/>
      <c r="D90" s="251"/>
      <c r="E90" s="417"/>
      <c r="F90" s="296"/>
      <c r="G90" s="296"/>
      <c r="H90" s="422"/>
      <c r="I90" s="422"/>
      <c r="J90" s="422"/>
      <c r="K90" s="422"/>
      <c r="L90" s="422"/>
      <c r="M90" s="422"/>
      <c r="N90" s="422"/>
      <c r="O90" s="422"/>
      <c r="P90" s="430"/>
    </row>
    <row r="91" spans="1:16" x14ac:dyDescent="0.25">
      <c r="A91" s="451"/>
      <c r="B91" s="429"/>
      <c r="C91" s="414"/>
      <c r="D91" s="251"/>
      <c r="E91" s="417"/>
      <c r="F91" s="296"/>
      <c r="G91" s="296"/>
      <c r="H91" s="422"/>
      <c r="I91" s="422"/>
      <c r="J91" s="422"/>
      <c r="K91" s="422"/>
      <c r="L91" s="422"/>
      <c r="M91" s="422"/>
      <c r="N91" s="422"/>
      <c r="O91" s="422"/>
      <c r="P91" s="430">
        <f t="shared" si="1"/>
        <v>0</v>
      </c>
    </row>
    <row r="92" spans="1:16" ht="24" customHeight="1" x14ac:dyDescent="0.25">
      <c r="A92" s="451"/>
      <c r="B92" s="635" t="s">
        <v>185</v>
      </c>
      <c r="C92" s="612"/>
      <c r="D92" s="612"/>
      <c r="E92" s="612"/>
      <c r="F92" s="612"/>
      <c r="G92" s="612"/>
      <c r="H92" s="612"/>
      <c r="I92" s="612"/>
      <c r="J92" s="612"/>
      <c r="K92" s="612"/>
      <c r="L92" s="612"/>
      <c r="M92" s="612"/>
      <c r="N92" s="612"/>
      <c r="O92" s="612"/>
      <c r="P92" s="636"/>
    </row>
    <row r="93" spans="1:16" ht="42.75" x14ac:dyDescent="0.25">
      <c r="A93" s="451"/>
      <c r="B93" s="429">
        <v>36</v>
      </c>
      <c r="C93" s="414" t="s">
        <v>186</v>
      </c>
      <c r="D93" s="251" t="s">
        <v>33</v>
      </c>
      <c r="E93" s="417"/>
      <c r="F93" s="296"/>
      <c r="G93" s="296"/>
      <c r="H93" s="422"/>
      <c r="I93" s="422"/>
      <c r="J93" s="422"/>
      <c r="K93" s="422"/>
      <c r="L93" s="422"/>
      <c r="M93" s="422"/>
      <c r="N93" s="422"/>
      <c r="O93" s="422"/>
      <c r="P93" s="430">
        <f t="shared" si="1"/>
        <v>0</v>
      </c>
    </row>
    <row r="94" spans="1:16" ht="28.5" x14ac:dyDescent="0.25">
      <c r="A94" s="451"/>
      <c r="B94" s="429">
        <v>37</v>
      </c>
      <c r="C94" s="414" t="s">
        <v>187</v>
      </c>
      <c r="D94" s="251" t="s">
        <v>33</v>
      </c>
      <c r="E94" s="417"/>
      <c r="F94" s="296"/>
      <c r="G94" s="296"/>
      <c r="H94" s="422"/>
      <c r="I94" s="422"/>
      <c r="J94" s="422"/>
      <c r="K94" s="422"/>
      <c r="L94" s="422"/>
      <c r="M94" s="422"/>
      <c r="N94" s="422"/>
      <c r="O94" s="422"/>
      <c r="P94" s="430">
        <f t="shared" si="1"/>
        <v>0</v>
      </c>
    </row>
    <row r="95" spans="1:16" x14ac:dyDescent="0.25">
      <c r="A95" s="451"/>
      <c r="B95" s="429">
        <v>38</v>
      </c>
      <c r="C95" s="414" t="s">
        <v>188</v>
      </c>
      <c r="D95" s="251" t="s">
        <v>33</v>
      </c>
      <c r="E95" s="417"/>
      <c r="F95" s="296"/>
      <c r="G95" s="296"/>
      <c r="H95" s="422"/>
      <c r="I95" s="422"/>
      <c r="J95" s="422"/>
      <c r="K95" s="422"/>
      <c r="L95" s="422"/>
      <c r="M95" s="422"/>
      <c r="N95" s="422"/>
      <c r="O95" s="422"/>
      <c r="P95" s="430">
        <f t="shared" si="1"/>
        <v>0</v>
      </c>
    </row>
    <row r="96" spans="1:16" ht="28.5" x14ac:dyDescent="0.25">
      <c r="A96" s="451"/>
      <c r="B96" s="429">
        <v>39</v>
      </c>
      <c r="C96" s="414" t="s">
        <v>189</v>
      </c>
      <c r="D96" s="251" t="s">
        <v>33</v>
      </c>
      <c r="E96" s="417"/>
      <c r="F96" s="296"/>
      <c r="G96" s="296"/>
      <c r="H96" s="422"/>
      <c r="I96" s="422"/>
      <c r="J96" s="422"/>
      <c r="K96" s="422"/>
      <c r="L96" s="422"/>
      <c r="M96" s="422"/>
      <c r="N96" s="422"/>
      <c r="O96" s="422"/>
      <c r="P96" s="430">
        <f t="shared" si="1"/>
        <v>0</v>
      </c>
    </row>
    <row r="97" spans="1:16" ht="28.5" x14ac:dyDescent="0.25">
      <c r="A97" s="451"/>
      <c r="B97" s="429">
        <v>40</v>
      </c>
      <c r="C97" s="414" t="s">
        <v>190</v>
      </c>
      <c r="D97" s="251" t="s">
        <v>33</v>
      </c>
      <c r="E97" s="417"/>
      <c r="F97" s="296"/>
      <c r="G97" s="296"/>
      <c r="H97" s="422"/>
      <c r="I97" s="422"/>
      <c r="J97" s="422"/>
      <c r="K97" s="422"/>
      <c r="L97" s="422"/>
      <c r="M97" s="422"/>
      <c r="N97" s="422"/>
      <c r="O97" s="422"/>
      <c r="P97" s="430">
        <f t="shared" si="1"/>
        <v>0</v>
      </c>
    </row>
    <row r="98" spans="1:16" ht="28.5" x14ac:dyDescent="0.25">
      <c r="A98" s="451"/>
      <c r="B98" s="429">
        <v>41</v>
      </c>
      <c r="C98" s="414" t="s">
        <v>191</v>
      </c>
      <c r="D98" s="251" t="s">
        <v>33</v>
      </c>
      <c r="E98" s="417"/>
      <c r="F98" s="296"/>
      <c r="G98" s="296"/>
      <c r="H98" s="422"/>
      <c r="I98" s="422"/>
      <c r="J98" s="422"/>
      <c r="K98" s="422"/>
      <c r="L98" s="422"/>
      <c r="M98" s="422"/>
      <c r="N98" s="422"/>
      <c r="O98" s="422"/>
      <c r="P98" s="430">
        <f t="shared" si="1"/>
        <v>0</v>
      </c>
    </row>
    <row r="99" spans="1:16" ht="28.5" x14ac:dyDescent="0.25">
      <c r="A99" s="451"/>
      <c r="B99" s="429">
        <v>42</v>
      </c>
      <c r="C99" s="414" t="s">
        <v>192</v>
      </c>
      <c r="D99" s="251" t="s">
        <v>33</v>
      </c>
      <c r="E99" s="417"/>
      <c r="F99" s="296"/>
      <c r="G99" s="296"/>
      <c r="H99" s="422"/>
      <c r="I99" s="422"/>
      <c r="J99" s="422"/>
      <c r="K99" s="422"/>
      <c r="L99" s="422"/>
      <c r="M99" s="422"/>
      <c r="N99" s="422"/>
      <c r="O99" s="422"/>
      <c r="P99" s="430">
        <f t="shared" si="1"/>
        <v>0</v>
      </c>
    </row>
    <row r="100" spans="1:16" x14ac:dyDescent="0.25">
      <c r="A100" s="451"/>
      <c r="B100" s="429">
        <v>43</v>
      </c>
      <c r="C100" s="414" t="s">
        <v>193</v>
      </c>
      <c r="D100" s="251" t="s">
        <v>33</v>
      </c>
      <c r="E100" s="417"/>
      <c r="F100" s="296"/>
      <c r="G100" s="296"/>
      <c r="H100" s="422"/>
      <c r="I100" s="422"/>
      <c r="J100" s="422"/>
      <c r="K100" s="422"/>
      <c r="L100" s="422"/>
      <c r="M100" s="422"/>
      <c r="N100" s="422"/>
      <c r="O100" s="422"/>
      <c r="P100" s="430">
        <f t="shared" si="1"/>
        <v>0</v>
      </c>
    </row>
    <row r="101" spans="1:16" ht="42.75" x14ac:dyDescent="0.25">
      <c r="A101" s="451"/>
      <c r="B101" s="429">
        <v>44</v>
      </c>
      <c r="C101" s="414" t="s">
        <v>194</v>
      </c>
      <c r="D101" s="251" t="s">
        <v>33</v>
      </c>
      <c r="E101" s="417"/>
      <c r="F101" s="296"/>
      <c r="G101" s="296"/>
      <c r="H101" s="422"/>
      <c r="I101" s="422"/>
      <c r="J101" s="422"/>
      <c r="K101" s="422"/>
      <c r="L101" s="422"/>
      <c r="M101" s="422"/>
      <c r="N101" s="422"/>
      <c r="O101" s="422"/>
      <c r="P101" s="430">
        <f t="shared" si="1"/>
        <v>0</v>
      </c>
    </row>
    <row r="102" spans="1:16" ht="28.5" x14ac:dyDescent="0.25">
      <c r="A102" s="451"/>
      <c r="B102" s="429">
        <v>45</v>
      </c>
      <c r="C102" s="414" t="s">
        <v>195</v>
      </c>
      <c r="D102" s="251" t="s">
        <v>33</v>
      </c>
      <c r="E102" s="417"/>
      <c r="F102" s="296"/>
      <c r="G102" s="296"/>
      <c r="H102" s="422"/>
      <c r="I102" s="422"/>
      <c r="J102" s="422"/>
      <c r="K102" s="422"/>
      <c r="L102" s="422"/>
      <c r="M102" s="422"/>
      <c r="N102" s="422"/>
      <c r="O102" s="422"/>
      <c r="P102" s="430">
        <f t="shared" si="1"/>
        <v>0</v>
      </c>
    </row>
    <row r="103" spans="1:16" ht="28.5" x14ac:dyDescent="0.25">
      <c r="A103" s="451"/>
      <c r="B103" s="429">
        <v>46</v>
      </c>
      <c r="C103" s="414" t="s">
        <v>196</v>
      </c>
      <c r="D103" s="251" t="s">
        <v>33</v>
      </c>
      <c r="E103" s="417"/>
      <c r="F103" s="296"/>
      <c r="G103" s="296"/>
      <c r="H103" s="422"/>
      <c r="I103" s="422"/>
      <c r="J103" s="422"/>
      <c r="K103" s="422"/>
      <c r="L103" s="422"/>
      <c r="M103" s="422"/>
      <c r="N103" s="422"/>
      <c r="O103" s="422"/>
      <c r="P103" s="430">
        <f t="shared" si="1"/>
        <v>0</v>
      </c>
    </row>
    <row r="104" spans="1:16" ht="28.5" x14ac:dyDescent="0.25">
      <c r="A104" s="451"/>
      <c r="B104" s="429">
        <v>47</v>
      </c>
      <c r="C104" s="414" t="s">
        <v>197</v>
      </c>
      <c r="D104" s="251" t="s">
        <v>33</v>
      </c>
      <c r="E104" s="417"/>
      <c r="F104" s="296"/>
      <c r="G104" s="296"/>
      <c r="H104" s="422"/>
      <c r="I104" s="422"/>
      <c r="J104" s="422"/>
      <c r="K104" s="422"/>
      <c r="L104" s="422"/>
      <c r="M104" s="422"/>
      <c r="N104" s="422"/>
      <c r="O104" s="422"/>
      <c r="P104" s="430">
        <f t="shared" si="1"/>
        <v>0</v>
      </c>
    </row>
    <row r="105" spans="1:16" ht="28.5" x14ac:dyDescent="0.25">
      <c r="A105" s="451"/>
      <c r="B105" s="429">
        <v>48</v>
      </c>
      <c r="C105" s="414" t="s">
        <v>198</v>
      </c>
      <c r="D105" s="251" t="s">
        <v>33</v>
      </c>
      <c r="E105" s="417"/>
      <c r="F105" s="296"/>
      <c r="G105" s="296"/>
      <c r="H105" s="422"/>
      <c r="I105" s="422"/>
      <c r="J105" s="422"/>
      <c r="K105" s="422"/>
      <c r="L105" s="422"/>
      <c r="M105" s="422"/>
      <c r="N105" s="422"/>
      <c r="O105" s="422"/>
      <c r="P105" s="430">
        <f t="shared" si="1"/>
        <v>0</v>
      </c>
    </row>
    <row r="106" spans="1:16" ht="28.5" x14ac:dyDescent="0.25">
      <c r="A106" s="451"/>
      <c r="B106" s="429">
        <v>49</v>
      </c>
      <c r="C106" s="414" t="s">
        <v>199</v>
      </c>
      <c r="D106" s="251" t="s">
        <v>33</v>
      </c>
      <c r="E106" s="417"/>
      <c r="F106" s="296"/>
      <c r="G106" s="296"/>
      <c r="H106" s="422"/>
      <c r="I106" s="422"/>
      <c r="J106" s="422"/>
      <c r="K106" s="422"/>
      <c r="L106" s="422"/>
      <c r="M106" s="422"/>
      <c r="N106" s="422"/>
      <c r="O106" s="422"/>
      <c r="P106" s="430">
        <f t="shared" si="1"/>
        <v>0</v>
      </c>
    </row>
    <row r="107" spans="1:16" x14ac:dyDescent="0.25">
      <c r="A107" s="451"/>
      <c r="B107" s="431" t="s">
        <v>320</v>
      </c>
      <c r="C107" s="414"/>
      <c r="D107" s="251" t="s">
        <v>254</v>
      </c>
      <c r="E107" s="417"/>
      <c r="F107" s="296"/>
      <c r="G107" s="296"/>
      <c r="H107" s="422"/>
      <c r="I107" s="422"/>
      <c r="J107" s="422"/>
      <c r="K107" s="422"/>
      <c r="L107" s="422"/>
      <c r="M107" s="422"/>
      <c r="N107" s="422"/>
      <c r="O107" s="422"/>
      <c r="P107" s="430"/>
    </row>
    <row r="108" spans="1:16" x14ac:dyDescent="0.25">
      <c r="A108" s="451"/>
      <c r="B108" s="429"/>
      <c r="C108" s="414"/>
      <c r="D108" s="251"/>
      <c r="E108" s="417"/>
      <c r="F108" s="296"/>
      <c r="G108" s="296"/>
      <c r="H108" s="422"/>
      <c r="I108" s="422"/>
      <c r="J108" s="422"/>
      <c r="K108" s="422"/>
      <c r="L108" s="422"/>
      <c r="M108" s="422"/>
      <c r="N108" s="422"/>
      <c r="O108" s="422"/>
      <c r="P108" s="430"/>
    </row>
    <row r="109" spans="1:16" x14ac:dyDescent="0.25">
      <c r="A109" s="451"/>
      <c r="B109" s="429"/>
      <c r="C109" s="414"/>
      <c r="D109" s="251"/>
      <c r="E109" s="417"/>
      <c r="F109" s="296"/>
      <c r="G109" s="296"/>
      <c r="H109" s="422"/>
      <c r="I109" s="422"/>
      <c r="J109" s="422"/>
      <c r="K109" s="422"/>
      <c r="L109" s="422"/>
      <c r="M109" s="422"/>
      <c r="N109" s="422"/>
      <c r="O109" s="422"/>
      <c r="P109" s="430"/>
    </row>
    <row r="110" spans="1:16" x14ac:dyDescent="0.25">
      <c r="A110" s="451"/>
      <c r="B110" s="429"/>
      <c r="C110" s="414"/>
      <c r="D110" s="251"/>
      <c r="E110" s="417"/>
      <c r="F110" s="296"/>
      <c r="G110" s="296"/>
      <c r="H110" s="422"/>
      <c r="I110" s="422"/>
      <c r="J110" s="422"/>
      <c r="K110" s="422"/>
      <c r="L110" s="422"/>
      <c r="M110" s="422"/>
      <c r="N110" s="422"/>
      <c r="O110" s="422"/>
      <c r="P110" s="430"/>
    </row>
    <row r="111" spans="1:16" x14ac:dyDescent="0.25">
      <c r="B111" s="353"/>
      <c r="C111" s="600" t="s">
        <v>222</v>
      </c>
      <c r="D111" s="600"/>
      <c r="E111" s="354"/>
      <c r="F111" s="355"/>
      <c r="G111" s="355"/>
      <c r="H111" s="356">
        <f>SUM(F17*H17,F18*H18,F19*H19,F20*H20,F21*H21,F22*H22,F46*H46,F63*H63,F64*H64,F65*H65,F66*H66)</f>
        <v>0</v>
      </c>
      <c r="I111" s="356">
        <f>SUM(F28*I28,F29*I29,F30*I30,F31*I31,F32*I32,F72*I72,F73*I73,F74*I74,F75*I75,F76*I76,F77*I77,F78*I78,F79*I79,F85*I85,F86*I86,F87*I87)</f>
        <v>0</v>
      </c>
      <c r="J111" s="357"/>
      <c r="K111" s="354"/>
      <c r="L111" s="354"/>
      <c r="M111" s="354"/>
      <c r="N111" s="356"/>
      <c r="O111" s="354"/>
      <c r="P111" s="358">
        <f>SUM(H111:O111)</f>
        <v>0</v>
      </c>
    </row>
    <row r="112" spans="1:16" x14ac:dyDescent="0.25">
      <c r="B112" s="273"/>
      <c r="C112" s="601" t="s">
        <v>261</v>
      </c>
      <c r="D112" s="601"/>
      <c r="E112" s="267"/>
      <c r="F112" s="265"/>
      <c r="G112" s="265"/>
      <c r="H112" s="267"/>
      <c r="I112" s="267"/>
      <c r="J112" s="268">
        <f>SUM(E28*G28*J28,E29*G29*J29,E30*G30*J30,E31*G31,J31*E32*G32*J32,E38*G38*J38,E39*G39*J39,E40*G40*J40)</f>
        <v>0</v>
      </c>
      <c r="K112" s="268">
        <f>SUM(E28*G28*K28,E29*G29*K29,E30*G30*K30,E31*G31*K31,E32*G32*K32,E38*G38*K38,E39*G39*K39,E40*G40*K40)</f>
        <v>0</v>
      </c>
      <c r="L112" s="268"/>
      <c r="M112" s="268"/>
      <c r="N112" s="267"/>
      <c r="O112" s="267"/>
      <c r="P112" s="274">
        <f>SUM(H112:O112)</f>
        <v>0</v>
      </c>
    </row>
    <row r="113" spans="2:16" x14ac:dyDescent="0.25">
      <c r="B113" s="273"/>
      <c r="C113" s="601" t="s">
        <v>262</v>
      </c>
      <c r="D113" s="601"/>
      <c r="E113" s="267"/>
      <c r="F113" s="265"/>
      <c r="G113" s="265"/>
      <c r="H113" s="267"/>
      <c r="I113" s="267"/>
      <c r="J113" s="268">
        <f>J112-(E32*G32*J32)</f>
        <v>0</v>
      </c>
      <c r="K113" s="267">
        <f>K112-(E32*G32*K32)</f>
        <v>0</v>
      </c>
      <c r="L113" s="267"/>
      <c r="M113" s="267"/>
      <c r="N113" s="267"/>
      <c r="O113" s="267"/>
      <c r="P113" s="274"/>
    </row>
    <row r="114" spans="2:16" x14ac:dyDescent="0.25">
      <c r="B114" s="275"/>
      <c r="C114" s="602"/>
      <c r="D114" s="602"/>
      <c r="E114" s="260"/>
      <c r="F114" s="258"/>
      <c r="G114" s="258"/>
      <c r="H114" s="260"/>
      <c r="I114" s="260"/>
      <c r="J114" s="260"/>
      <c r="K114" s="260"/>
      <c r="L114" s="260"/>
      <c r="M114" s="260"/>
      <c r="N114" s="260"/>
      <c r="O114" s="260"/>
      <c r="P114" s="276"/>
    </row>
    <row r="115" spans="2:16" x14ac:dyDescent="0.25">
      <c r="B115" s="275"/>
      <c r="C115" s="259"/>
      <c r="D115" s="260"/>
      <c r="E115" s="260"/>
      <c r="F115" s="258"/>
      <c r="G115" s="258"/>
      <c r="H115" s="260"/>
      <c r="I115" s="260"/>
      <c r="J115" s="260"/>
      <c r="K115" s="260"/>
      <c r="L115" s="260"/>
      <c r="M115" s="260"/>
      <c r="N115" s="260"/>
      <c r="O115" s="260"/>
      <c r="P115" s="276"/>
    </row>
    <row r="116" spans="2:16" x14ac:dyDescent="0.25">
      <c r="B116" s="381"/>
      <c r="C116" s="603" t="s">
        <v>330</v>
      </c>
      <c r="D116" s="603"/>
      <c r="E116" s="251"/>
      <c r="F116" s="262"/>
      <c r="G116" s="251"/>
      <c r="H116" s="263" t="e">
        <f>'3.  Distribution Rates'!#REF!</f>
        <v>#REF!</v>
      </c>
      <c r="I116" s="263" t="e">
        <f>'3.  Distribution Rates'!#REF!</f>
        <v>#REF!</v>
      </c>
      <c r="J116" s="263" t="e">
        <f>'3.  Distribution Rates'!#REF!</f>
        <v>#REF!</v>
      </c>
      <c r="K116" s="263" t="e">
        <f>'3.  Distribution Rates'!#REF!</f>
        <v>#REF!</v>
      </c>
      <c r="L116" s="263" t="e">
        <f>'3.  Distribution Rates'!#REF!</f>
        <v>#REF!</v>
      </c>
      <c r="M116" s="263" t="e">
        <f>'3.  Distribution Rates'!#REF!</f>
        <v>#REF!</v>
      </c>
      <c r="N116" s="263" t="e">
        <f>'3.  Distribution Rates'!#REF!</f>
        <v>#REF!</v>
      </c>
      <c r="O116" s="263"/>
      <c r="P116" s="382"/>
    </row>
    <row r="117" spans="2:16" x14ac:dyDescent="0.25">
      <c r="B117" s="381"/>
      <c r="C117" s="603" t="s">
        <v>309</v>
      </c>
      <c r="D117" s="603"/>
      <c r="E117" s="260"/>
      <c r="F117" s="262"/>
      <c r="G117" s="262"/>
      <c r="H117" s="404"/>
      <c r="I117" s="404"/>
      <c r="J117" s="404"/>
      <c r="K117" s="404"/>
      <c r="L117" s="404"/>
      <c r="M117" s="404"/>
      <c r="N117" s="404"/>
      <c r="O117" s="251"/>
      <c r="P117" s="277">
        <f>SUM(H117:O117)</f>
        <v>0</v>
      </c>
    </row>
    <row r="118" spans="2:16" x14ac:dyDescent="0.25">
      <c r="B118" s="381"/>
      <c r="C118" s="603" t="s">
        <v>310</v>
      </c>
      <c r="D118" s="603"/>
      <c r="E118" s="260"/>
      <c r="F118" s="262"/>
      <c r="G118" s="262"/>
      <c r="H118" s="404"/>
      <c r="I118" s="404"/>
      <c r="J118" s="404"/>
      <c r="K118" s="404"/>
      <c r="L118" s="404"/>
      <c r="M118" s="404"/>
      <c r="N118" s="404"/>
      <c r="O118" s="251"/>
      <c r="P118" s="277">
        <f>SUM(H118:O118)</f>
        <v>0</v>
      </c>
    </row>
    <row r="119" spans="2:16" x14ac:dyDescent="0.25">
      <c r="B119" s="381"/>
      <c r="C119" s="603" t="s">
        <v>311</v>
      </c>
      <c r="D119" s="603"/>
      <c r="E119" s="260"/>
      <c r="F119" s="262"/>
      <c r="G119" s="262"/>
      <c r="H119" s="404"/>
      <c r="I119" s="404"/>
      <c r="J119" s="404"/>
      <c r="K119" s="404"/>
      <c r="L119" s="404"/>
      <c r="M119" s="404"/>
      <c r="N119" s="404"/>
      <c r="O119" s="251"/>
      <c r="P119" s="277">
        <f t="shared" ref="P119" si="2">SUM(H119:O119)</f>
        <v>0</v>
      </c>
    </row>
    <row r="120" spans="2:16" x14ac:dyDescent="0.25">
      <c r="B120" s="381"/>
      <c r="C120" s="603" t="s">
        <v>312</v>
      </c>
      <c r="D120" s="603"/>
      <c r="E120" s="260"/>
      <c r="F120" s="262"/>
      <c r="G120" s="262"/>
      <c r="H120" s="404"/>
      <c r="I120" s="404"/>
      <c r="J120" s="404"/>
      <c r="K120" s="404"/>
      <c r="L120" s="404"/>
      <c r="M120" s="404"/>
      <c r="N120" s="404"/>
      <c r="O120" s="251"/>
      <c r="P120" s="277">
        <f>SUM(H120:O120)</f>
        <v>0</v>
      </c>
    </row>
    <row r="121" spans="2:16" x14ac:dyDescent="0.25">
      <c r="B121" s="381"/>
      <c r="C121" s="603" t="s">
        <v>313</v>
      </c>
      <c r="D121" s="603"/>
      <c r="E121" s="260"/>
      <c r="F121" s="262"/>
      <c r="G121" s="262"/>
      <c r="H121" s="378" t="e">
        <f>'5.  2015 LRAM'!H130*H116</f>
        <v>#REF!</v>
      </c>
      <c r="I121" s="378" t="e">
        <f>'5.  2015 LRAM'!I130*I116</f>
        <v>#REF!</v>
      </c>
      <c r="J121" s="378" t="e">
        <f>'5.  2015 LRAM'!J130*J116</f>
        <v>#REF!</v>
      </c>
      <c r="K121" s="378" t="e">
        <f>'5.  2015 LRAM'!K130*K116</f>
        <v>#REF!</v>
      </c>
      <c r="L121" s="378" t="e">
        <f>'5.  2015 LRAM'!L130*L116</f>
        <v>#REF!</v>
      </c>
      <c r="M121" s="378" t="e">
        <f>'5.  2015 LRAM'!M130*M116</f>
        <v>#REF!</v>
      </c>
      <c r="N121" s="378" t="e">
        <f>'5.  2015 LRAM'!N130*N116</f>
        <v>#REF!</v>
      </c>
      <c r="O121" s="251"/>
      <c r="P121" s="277" t="e">
        <f t="shared" ref="P121:P122" si="3">SUM(H121:O121)</f>
        <v>#REF!</v>
      </c>
    </row>
    <row r="122" spans="2:16" x14ac:dyDescent="0.25">
      <c r="B122" s="381"/>
      <c r="C122" s="603" t="s">
        <v>314</v>
      </c>
      <c r="D122" s="603"/>
      <c r="E122" s="260"/>
      <c r="F122" s="262"/>
      <c r="G122" s="262"/>
      <c r="H122" s="378" t="e">
        <f>'5-b. 2016 LRAM'!H128*H116</f>
        <v>#DIV/0!</v>
      </c>
      <c r="I122" s="378" t="e">
        <f>'5-b. 2016 LRAM'!I128*I116</f>
        <v>#DIV/0!</v>
      </c>
      <c r="J122" s="378" t="e">
        <f>'5-b. 2016 LRAM'!J128*J116</f>
        <v>#DIV/0!</v>
      </c>
      <c r="K122" s="378" t="e">
        <f>'5-b. 2016 LRAM'!K128*K116</f>
        <v>#DIV/0!</v>
      </c>
      <c r="L122" s="378" t="e">
        <f>'5-b. 2016 LRAM'!L128*L116</f>
        <v>#REF!</v>
      </c>
      <c r="M122" s="378" t="e">
        <f>'5-b. 2016 LRAM'!M128*M116</f>
        <v>#REF!</v>
      </c>
      <c r="N122" s="378" t="e">
        <f>'5-b. 2016 LRAM'!N128*N116</f>
        <v>#REF!</v>
      </c>
      <c r="O122" s="251"/>
      <c r="P122" s="277" t="e">
        <f t="shared" si="3"/>
        <v>#DIV/0!</v>
      </c>
    </row>
    <row r="123" spans="2:16" x14ac:dyDescent="0.25">
      <c r="B123" s="381"/>
      <c r="C123" s="603" t="s">
        <v>315</v>
      </c>
      <c r="D123" s="603"/>
      <c r="E123" s="260"/>
      <c r="F123" s="262"/>
      <c r="G123" s="262"/>
      <c r="H123" s="378" t="e">
        <f>'5-c.  2017 LRAM'!H129*H116</f>
        <v>#DIV/0!</v>
      </c>
      <c r="I123" s="378" t="e">
        <f>'5-c.  2017 LRAM'!I129*I116</f>
        <v>#DIV/0!</v>
      </c>
      <c r="J123" s="378" t="e">
        <f>'5-c.  2017 LRAM'!J129*J116</f>
        <v>#DIV/0!</v>
      </c>
      <c r="K123" s="378" t="e">
        <f>'5-c.  2017 LRAM'!K129*K116</f>
        <v>#DIV/0!</v>
      </c>
      <c r="L123" s="378" t="e">
        <f>'5-c.  2017 LRAM'!L129*L116</f>
        <v>#REF!</v>
      </c>
      <c r="M123" s="378" t="e">
        <f>'5-c.  2017 LRAM'!M129*M116</f>
        <v>#REF!</v>
      </c>
      <c r="N123" s="378" t="e">
        <f>'5-c.  2017 LRAM'!N129*N116</f>
        <v>#DIV/0!</v>
      </c>
      <c r="O123" s="251"/>
      <c r="P123" s="277" t="e">
        <f>SUM(H123:O123)</f>
        <v>#DIV/0!</v>
      </c>
    </row>
    <row r="124" spans="2:16" x14ac:dyDescent="0.25">
      <c r="B124" s="381"/>
      <c r="C124" s="603" t="s">
        <v>316</v>
      </c>
      <c r="D124" s="603"/>
      <c r="E124" s="260"/>
      <c r="F124" s="262"/>
      <c r="G124" s="262"/>
      <c r="H124" s="378" t="e">
        <f>'5-d.  2018 LRAM'!H128*H116</f>
        <v>#DIV/0!</v>
      </c>
      <c r="I124" s="378" t="e">
        <f>'5-d.  2018 LRAM'!I128*I116</f>
        <v>#DIV/0!</v>
      </c>
      <c r="J124" s="378" t="e">
        <f>'5-d.  2018 LRAM'!J128*J116</f>
        <v>#DIV/0!</v>
      </c>
      <c r="K124" s="378" t="e">
        <f>'5-d.  2018 LRAM'!K128*K116</f>
        <v>#DIV/0!</v>
      </c>
      <c r="L124" s="378" t="e">
        <f>'5-d.  2018 LRAM'!L128*L116</f>
        <v>#REF!</v>
      </c>
      <c r="M124" s="378" t="e">
        <f>'5-d.  2018 LRAM'!M128*M116</f>
        <v>#REF!</v>
      </c>
      <c r="N124" s="378" t="e">
        <f>'5-d.  2018 LRAM'!N128*N116</f>
        <v>#DIV/0!</v>
      </c>
      <c r="O124" s="251"/>
      <c r="P124" s="277" t="e">
        <f t="shared" ref="P124:P126" si="4">SUM(H124:O124)</f>
        <v>#DIV/0!</v>
      </c>
    </row>
    <row r="125" spans="2:16" x14ac:dyDescent="0.25">
      <c r="B125" s="381"/>
      <c r="C125" s="603" t="s">
        <v>317</v>
      </c>
      <c r="D125" s="603"/>
      <c r="E125" s="260"/>
      <c r="F125" s="262"/>
      <c r="G125" s="262"/>
      <c r="H125" s="378" t="e">
        <f>'5-e.  2019 LRAM'!H128*H116</f>
        <v>#DIV/0!</v>
      </c>
      <c r="I125" s="378" t="e">
        <f>'5-e.  2019 LRAM'!I128*I116</f>
        <v>#DIV/0!</v>
      </c>
      <c r="J125" s="378" t="e">
        <f>'5-e.  2019 LRAM'!J128*J116</f>
        <v>#DIV/0!</v>
      </c>
      <c r="K125" s="378" t="e">
        <f>'5-e.  2019 LRAM'!K128*K116</f>
        <v>#DIV/0!</v>
      </c>
      <c r="L125" s="378" t="e">
        <f>'5-e.  2019 LRAM'!L128*L116</f>
        <v>#DIV/0!</v>
      </c>
      <c r="M125" s="378" t="e">
        <f>'5-e.  2019 LRAM'!M128*M116</f>
        <v>#DIV/0!</v>
      </c>
      <c r="N125" s="378" t="e">
        <f>'5-e.  2019 LRAM'!N128*N116</f>
        <v>#DIV/0!</v>
      </c>
      <c r="O125" s="251"/>
      <c r="P125" s="277" t="e">
        <f t="shared" si="4"/>
        <v>#DIV/0!</v>
      </c>
    </row>
    <row r="126" spans="2:16" x14ac:dyDescent="0.25">
      <c r="B126" s="381"/>
      <c r="C126" s="603" t="s">
        <v>318</v>
      </c>
      <c r="D126" s="603"/>
      <c r="E126" s="260"/>
      <c r="F126" s="262"/>
      <c r="G126" s="262"/>
      <c r="H126" s="378" t="e">
        <f>H111*H116</f>
        <v>#REF!</v>
      </c>
      <c r="I126" s="378" t="e">
        <f>I111*I116</f>
        <v>#REF!</v>
      </c>
      <c r="J126" s="378" t="e">
        <f>J112*J116</f>
        <v>#REF!</v>
      </c>
      <c r="K126" s="378" t="e">
        <f>K112*K116</f>
        <v>#REF!</v>
      </c>
      <c r="L126" s="378" t="e">
        <f>L112*L116</f>
        <v>#REF!</v>
      </c>
      <c r="M126" s="378" t="e">
        <f>M112*M116</f>
        <v>#REF!</v>
      </c>
      <c r="N126" s="378" t="e">
        <f>N111*N116</f>
        <v>#REF!</v>
      </c>
      <c r="O126" s="251"/>
      <c r="P126" s="277" t="e">
        <f t="shared" si="4"/>
        <v>#REF!</v>
      </c>
    </row>
    <row r="127" spans="2:16" x14ac:dyDescent="0.25">
      <c r="B127" s="279"/>
      <c r="C127" s="453" t="s">
        <v>308</v>
      </c>
      <c r="D127" s="280"/>
      <c r="E127" s="280"/>
      <c r="F127" s="281"/>
      <c r="G127" s="281"/>
      <c r="H127" s="454" t="e">
        <f t="shared" ref="H127:N127" si="5">SUM(H117:H126)</f>
        <v>#REF!</v>
      </c>
      <c r="I127" s="454" t="e">
        <f t="shared" si="5"/>
        <v>#REF!</v>
      </c>
      <c r="J127" s="454" t="e">
        <f t="shared" si="5"/>
        <v>#REF!</v>
      </c>
      <c r="K127" s="454" t="e">
        <f t="shared" si="5"/>
        <v>#REF!</v>
      </c>
      <c r="L127" s="454" t="e">
        <f t="shared" si="5"/>
        <v>#REF!</v>
      </c>
      <c r="M127" s="454" t="e">
        <f t="shared" si="5"/>
        <v>#REF!</v>
      </c>
      <c r="N127" s="454" t="e">
        <f t="shared" si="5"/>
        <v>#REF!</v>
      </c>
      <c r="O127" s="280"/>
      <c r="P127" s="455"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G1" zoomScale="90" zoomScaleNormal="90" zoomScaleSheetLayoutView="100" zoomScalePageLayoutView="85" workbookViewId="0">
      <pane ySplit="2" topLeftCell="A15" activePane="bottomLeft" state="frozen"/>
      <selection pane="bottomLeft" activeCell="S14" sqref="S14"/>
    </sheetView>
  </sheetViews>
  <sheetFormatPr defaultColWidth="9.140625"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76" t="s">
        <v>350</v>
      </c>
      <c r="D2" s="576"/>
      <c r="E2" s="576"/>
      <c r="F2" s="576"/>
      <c r="G2" s="576"/>
      <c r="H2" s="576"/>
      <c r="I2" s="576"/>
      <c r="J2" s="576"/>
      <c r="K2" s="576"/>
      <c r="L2" s="576"/>
      <c r="M2" s="576"/>
      <c r="N2" s="576"/>
      <c r="O2" s="576"/>
      <c r="P2" s="576"/>
      <c r="Q2" s="576"/>
      <c r="R2" s="576"/>
      <c r="S2" s="576"/>
      <c r="T2" s="576"/>
      <c r="U2" s="576"/>
    </row>
    <row r="3" spans="1:25" ht="8.25" customHeight="1" outlineLevel="1" x14ac:dyDescent="0.3">
      <c r="B3" s="69"/>
      <c r="C3" s="131"/>
      <c r="D3" s="131"/>
      <c r="E3" s="131"/>
      <c r="F3" s="131"/>
      <c r="G3" s="131"/>
      <c r="H3" s="131"/>
      <c r="I3" s="131"/>
      <c r="J3" s="511"/>
      <c r="K3" s="511"/>
      <c r="L3" s="511"/>
      <c r="M3" s="511"/>
      <c r="N3" s="131"/>
      <c r="O3" s="131"/>
      <c r="P3" s="131"/>
      <c r="Q3" s="131"/>
      <c r="R3" s="131"/>
    </row>
    <row r="4" spans="1:25" ht="9" hidden="1" customHeight="1" outlineLevel="1" x14ac:dyDescent="0.2">
      <c r="C4" s="66"/>
      <c r="D4" s="388"/>
      <c r="E4" s="389"/>
      <c r="F4" s="389"/>
      <c r="G4" s="389"/>
      <c r="H4" s="389"/>
      <c r="I4" s="389"/>
      <c r="J4" s="389"/>
      <c r="K4" s="389"/>
      <c r="L4" s="389"/>
      <c r="M4" s="389"/>
      <c r="N4" s="389"/>
      <c r="O4" s="389"/>
      <c r="P4" s="389"/>
      <c r="Q4" s="389"/>
      <c r="R4" s="389"/>
      <c r="S4" s="390"/>
    </row>
    <row r="5" spans="1:25" ht="80.25" customHeight="1" outlineLevel="1" x14ac:dyDescent="0.2">
      <c r="D5" s="369" t="s">
        <v>400</v>
      </c>
      <c r="E5" s="70"/>
      <c r="F5" s="651" t="s">
        <v>497</v>
      </c>
      <c r="G5" s="651"/>
      <c r="H5" s="651"/>
      <c r="I5" s="651"/>
      <c r="J5" s="651"/>
      <c r="K5" s="651"/>
      <c r="L5" s="651"/>
      <c r="M5" s="651"/>
      <c r="N5" s="651"/>
      <c r="O5" s="651"/>
      <c r="P5" s="651"/>
      <c r="Q5" s="651"/>
      <c r="R5" s="651"/>
      <c r="S5" s="651"/>
    </row>
    <row r="6" spans="1:25" ht="14.25" customHeight="1" outlineLevel="1" x14ac:dyDescent="0.2">
      <c r="D6" s="388"/>
      <c r="E6" s="70"/>
      <c r="F6" s="172" t="s">
        <v>490</v>
      </c>
      <c r="G6" s="70"/>
      <c r="H6" s="168"/>
      <c r="I6" s="168"/>
      <c r="J6" s="168"/>
      <c r="K6" s="168"/>
      <c r="L6" s="168"/>
      <c r="M6" s="168"/>
      <c r="N6" s="168"/>
      <c r="O6" s="168"/>
      <c r="P6" s="287"/>
      <c r="Q6" s="168"/>
      <c r="R6" s="168"/>
      <c r="S6" s="70"/>
    </row>
    <row r="7" spans="1:25" ht="6.75" hidden="1" customHeight="1" outlineLevel="1" x14ac:dyDescent="0.2">
      <c r="D7" s="388"/>
      <c r="E7" s="70"/>
      <c r="F7" s="172"/>
      <c r="G7" s="70"/>
      <c r="H7" s="168"/>
      <c r="I7" s="168"/>
      <c r="J7" s="168"/>
      <c r="K7" s="168"/>
      <c r="L7" s="168"/>
      <c r="M7" s="168"/>
      <c r="N7" s="168"/>
      <c r="O7" s="168"/>
      <c r="P7" s="287"/>
      <c r="Q7" s="168"/>
      <c r="R7" s="168"/>
      <c r="S7" s="70"/>
    </row>
    <row r="8" spans="1:25" outlineLevel="1" x14ac:dyDescent="0.2">
      <c r="A8" s="129"/>
      <c r="D8" s="83"/>
      <c r="F8" s="168" t="s">
        <v>260</v>
      </c>
      <c r="H8" s="168"/>
      <c r="I8" s="168"/>
      <c r="J8" s="168"/>
      <c r="K8" s="168"/>
      <c r="L8" s="168"/>
      <c r="M8" s="168"/>
      <c r="N8" s="168"/>
      <c r="O8" s="168"/>
      <c r="P8" s="169"/>
      <c r="Q8" s="168"/>
      <c r="R8" s="168"/>
    </row>
    <row r="9" spans="1:25" ht="12" customHeight="1" outlineLevel="1" x14ac:dyDescent="0.3">
      <c r="A9" s="129"/>
      <c r="D9" s="83"/>
      <c r="F9" s="168"/>
      <c r="H9" s="168"/>
      <c r="I9" s="168"/>
      <c r="J9" s="168"/>
      <c r="K9" s="168"/>
      <c r="L9" s="168"/>
      <c r="M9" s="168"/>
      <c r="N9" s="168"/>
      <c r="O9" s="168"/>
      <c r="P9" s="169"/>
      <c r="Q9" s="168"/>
      <c r="R9" s="168"/>
      <c r="U9" s="63"/>
    </row>
    <row r="10" spans="1:25" ht="18.75" outlineLevel="1" x14ac:dyDescent="0.3">
      <c r="A10" s="129"/>
      <c r="D10" s="84" t="s">
        <v>338</v>
      </c>
      <c r="E10" s="63"/>
      <c r="F10" s="631" t="s">
        <v>364</v>
      </c>
      <c r="G10" s="631"/>
      <c r="H10" s="210"/>
      <c r="I10" s="168"/>
      <c r="J10" s="168"/>
      <c r="K10" s="168"/>
      <c r="L10" s="168"/>
      <c r="M10" s="168"/>
      <c r="N10" s="168"/>
      <c r="O10" s="168"/>
      <c r="P10" s="169"/>
      <c r="Q10" s="168"/>
      <c r="R10" s="168"/>
      <c r="U10" s="63"/>
    </row>
    <row r="11" spans="1:25" ht="16.5" customHeight="1" outlineLevel="1" x14ac:dyDescent="0.3">
      <c r="A11" s="129"/>
      <c r="D11" s="63"/>
      <c r="E11" s="63"/>
      <c r="F11" s="648" t="s">
        <v>339</v>
      </c>
      <c r="G11" s="648"/>
      <c r="H11" s="648"/>
      <c r="I11" s="168"/>
      <c r="J11" s="168"/>
      <c r="K11" s="168"/>
      <c r="L11" s="168"/>
      <c r="M11" s="168"/>
      <c r="N11" s="168"/>
      <c r="O11" s="169"/>
      <c r="P11" s="168"/>
      <c r="Q11" s="168"/>
    </row>
    <row r="12" spans="1:25" ht="12.75" customHeight="1" x14ac:dyDescent="0.2">
      <c r="A12" s="129"/>
    </row>
    <row r="13" spans="1:25" ht="9.75" customHeight="1" x14ac:dyDescent="0.2">
      <c r="A13" s="129"/>
    </row>
    <row r="14" spans="1:25" ht="15" x14ac:dyDescent="0.2">
      <c r="A14" s="129"/>
      <c r="C14" s="171" t="s">
        <v>485</v>
      </c>
    </row>
    <row r="15" spans="1:25" ht="11.25" customHeight="1" x14ac:dyDescent="0.2">
      <c r="A15" s="129"/>
    </row>
    <row r="16" spans="1:25" ht="15" customHeight="1" x14ac:dyDescent="0.2">
      <c r="A16" s="129"/>
      <c r="C16" s="238" t="s">
        <v>21</v>
      </c>
      <c r="D16" s="639" t="s">
        <v>361</v>
      </c>
      <c r="E16" s="641"/>
      <c r="F16" s="641"/>
      <c r="G16" s="641"/>
      <c r="H16" s="641"/>
      <c r="I16" s="641"/>
      <c r="J16" s="641"/>
      <c r="K16" s="641"/>
      <c r="L16" s="641"/>
      <c r="M16" s="641"/>
      <c r="O16" s="310" t="s">
        <v>21</v>
      </c>
      <c r="P16" s="649" t="s">
        <v>360</v>
      </c>
      <c r="Q16" s="650"/>
      <c r="R16" s="650"/>
      <c r="S16" s="650"/>
      <c r="T16" s="650"/>
      <c r="U16" s="650"/>
      <c r="V16" s="650"/>
      <c r="W16" s="650"/>
      <c r="X16" s="650"/>
      <c r="Y16" s="650"/>
    </row>
    <row r="17" spans="1:25" ht="15" customHeight="1" x14ac:dyDescent="0.2">
      <c r="A17" s="43"/>
      <c r="C17" s="238"/>
      <c r="D17" s="173">
        <v>2011</v>
      </c>
      <c r="E17" s="173">
        <v>2012</v>
      </c>
      <c r="F17" s="173">
        <v>2013</v>
      </c>
      <c r="G17" s="173">
        <v>2014</v>
      </c>
      <c r="H17" s="514">
        <v>2015</v>
      </c>
      <c r="I17" s="514">
        <v>2016</v>
      </c>
      <c r="J17" s="514">
        <v>2017</v>
      </c>
      <c r="K17" s="514">
        <v>2018</v>
      </c>
      <c r="L17" s="514">
        <v>2019</v>
      </c>
      <c r="M17" s="514">
        <v>2020</v>
      </c>
      <c r="O17" s="309"/>
      <c r="P17" s="173">
        <v>2011</v>
      </c>
      <c r="Q17" s="173">
        <v>2012</v>
      </c>
      <c r="R17" s="173">
        <v>2013</v>
      </c>
      <c r="S17" s="173">
        <v>2014</v>
      </c>
      <c r="T17" s="514">
        <v>2015</v>
      </c>
      <c r="U17" s="514">
        <v>2016</v>
      </c>
      <c r="V17" s="514">
        <v>2017</v>
      </c>
      <c r="W17" s="514">
        <v>2018</v>
      </c>
      <c r="X17" s="514">
        <v>2019</v>
      </c>
      <c r="Y17" s="514">
        <v>2020</v>
      </c>
    </row>
    <row r="18" spans="1:25" ht="15" customHeight="1" x14ac:dyDescent="0.2">
      <c r="A18" s="43"/>
      <c r="C18" s="154" t="s">
        <v>22</v>
      </c>
      <c r="D18" s="550">
        <v>9.6048307579411851E-2</v>
      </c>
      <c r="E18" s="550">
        <v>9.5441597395079514E-2</v>
      </c>
      <c r="F18" s="550">
        <v>9.5441597395079514E-2</v>
      </c>
      <c r="G18" s="550">
        <v>9.5420995174764392E-2</v>
      </c>
      <c r="H18" s="538">
        <v>9.4135879211417889E-2</v>
      </c>
      <c r="I18" s="538"/>
      <c r="J18" s="538"/>
      <c r="K18" s="211"/>
      <c r="L18" s="211"/>
      <c r="M18" s="211"/>
      <c r="O18" s="154" t="s">
        <v>22</v>
      </c>
      <c r="P18" s="551">
        <v>1.612570518042368E-2</v>
      </c>
      <c r="Q18" s="551">
        <v>1.6117643435429461E-2</v>
      </c>
      <c r="R18" s="551">
        <v>1.6117643435429461E-2</v>
      </c>
      <c r="S18" s="551">
        <v>1.6094605002689319E-2</v>
      </c>
      <c r="T18" s="552">
        <v>1.5936435862563009E-2</v>
      </c>
      <c r="U18" s="211"/>
      <c r="V18" s="211"/>
      <c r="W18" s="211"/>
      <c r="X18" s="211"/>
      <c r="Y18" s="211"/>
    </row>
    <row r="19" spans="1:25" ht="15" x14ac:dyDescent="0.2">
      <c r="A19" s="43"/>
      <c r="C19" s="155" t="s">
        <v>31</v>
      </c>
      <c r="D19" s="550"/>
      <c r="E19" s="550">
        <v>7.560088261009057E-2</v>
      </c>
      <c r="F19" s="550">
        <v>7.560308577740496E-2</v>
      </c>
      <c r="G19" s="550">
        <v>7.560088261009057E-2</v>
      </c>
      <c r="H19" s="538">
        <v>7.5120474919522714E-2</v>
      </c>
      <c r="I19" s="538"/>
      <c r="J19" s="538"/>
      <c r="K19" s="211"/>
      <c r="L19" s="211"/>
      <c r="M19" s="211"/>
      <c r="O19" s="155" t="s">
        <v>31</v>
      </c>
      <c r="P19" s="551"/>
      <c r="Q19" s="551">
        <v>1.6068719763645562E-2</v>
      </c>
      <c r="R19" s="551">
        <v>1.3617636131267775E-2</v>
      </c>
      <c r="S19" s="551">
        <v>1.3617636131267775E-2</v>
      </c>
      <c r="T19" s="552">
        <v>1.5928111928486914E-2</v>
      </c>
      <c r="U19" s="211"/>
      <c r="V19" s="211"/>
      <c r="W19" s="211"/>
      <c r="X19" s="211"/>
      <c r="Y19" s="211"/>
    </row>
    <row r="20" spans="1:25" ht="15" customHeight="1" x14ac:dyDescent="0.2">
      <c r="A20" s="43"/>
      <c r="C20" s="154" t="s">
        <v>204</v>
      </c>
      <c r="D20" s="550"/>
      <c r="E20" s="550"/>
      <c r="F20" s="550">
        <v>9.4927516548139093E-2</v>
      </c>
      <c r="G20" s="550">
        <v>3.8520435451939082E-2</v>
      </c>
      <c r="H20" s="538">
        <v>8.7504668196524082E-2</v>
      </c>
      <c r="I20" s="538"/>
      <c r="J20" s="538"/>
      <c r="K20" s="211"/>
      <c r="L20" s="211"/>
      <c r="M20" s="211"/>
      <c r="O20" s="154" t="s">
        <v>204</v>
      </c>
      <c r="P20" s="551"/>
      <c r="Q20" s="551"/>
      <c r="R20" s="551">
        <v>1.2980828603072651E-2</v>
      </c>
      <c r="S20" s="551">
        <v>9.4266290830726501E-3</v>
      </c>
      <c r="T20" s="552">
        <v>1.1603478110072649E-2</v>
      </c>
      <c r="U20" s="211"/>
      <c r="V20" s="211"/>
      <c r="W20" s="211"/>
      <c r="X20" s="211"/>
      <c r="Y20" s="211"/>
    </row>
    <row r="21" spans="1:25" ht="15" customHeight="1" x14ac:dyDescent="0.2">
      <c r="A21" s="43"/>
      <c r="C21" s="154" t="s">
        <v>205</v>
      </c>
      <c r="D21" s="550"/>
      <c r="E21" s="550"/>
      <c r="F21" s="550"/>
      <c r="G21" s="550">
        <v>7.6587942743070056E-2</v>
      </c>
      <c r="H21" s="538">
        <v>7.1208433176070063E-2</v>
      </c>
      <c r="I21" s="538"/>
      <c r="J21" s="538"/>
      <c r="K21" s="211"/>
      <c r="L21" s="211"/>
      <c r="M21" s="211"/>
      <c r="O21" s="154" t="s">
        <v>205</v>
      </c>
      <c r="P21" s="551"/>
      <c r="Q21" s="551"/>
      <c r="R21" s="551"/>
      <c r="S21" s="551">
        <v>2.0588789787888473E-2</v>
      </c>
      <c r="T21" s="552">
        <v>1.1908280594888474E-2</v>
      </c>
      <c r="U21" s="211"/>
      <c r="V21" s="211"/>
      <c r="W21" s="211"/>
      <c r="X21" s="211"/>
      <c r="Y21" s="211"/>
    </row>
    <row r="22" spans="1:25" ht="15" customHeight="1" x14ac:dyDescent="0.2">
      <c r="A22" s="43"/>
      <c r="C22" s="1"/>
      <c r="D22" s="1"/>
      <c r="E22" s="1"/>
      <c r="F22" s="1"/>
      <c r="G22" s="1"/>
      <c r="P22" s="69"/>
      <c r="Q22" s="69"/>
      <c r="R22" s="69"/>
      <c r="S22" s="69"/>
      <c r="W22" s="156"/>
    </row>
    <row r="23" spans="1:25" ht="15" customHeight="1" x14ac:dyDescent="0.2">
      <c r="A23" s="43"/>
      <c r="C23" s="238" t="s">
        <v>21</v>
      </c>
      <c r="D23" s="649" t="s">
        <v>43</v>
      </c>
      <c r="E23" s="650"/>
      <c r="F23" s="650"/>
      <c r="G23" s="650"/>
      <c r="H23" s="650"/>
      <c r="I23" s="650"/>
      <c r="J23" s="650"/>
      <c r="K23" s="650"/>
      <c r="L23" s="650"/>
      <c r="M23" s="650"/>
      <c r="O23" s="312" t="s">
        <v>21</v>
      </c>
      <c r="P23" s="639" t="s">
        <v>263</v>
      </c>
      <c r="Q23" s="641"/>
      <c r="R23" s="641"/>
      <c r="S23" s="641"/>
      <c r="T23" s="641"/>
      <c r="U23" s="641"/>
      <c r="V23" s="641"/>
      <c r="W23" s="641"/>
      <c r="X23" s="641"/>
      <c r="Y23" s="641"/>
    </row>
    <row r="24" spans="1:25" ht="15" customHeight="1" x14ac:dyDescent="0.25">
      <c r="A24" s="43"/>
      <c r="C24" s="238"/>
      <c r="D24" s="302">
        <v>2011</v>
      </c>
      <c r="E24" s="302">
        <v>2012</v>
      </c>
      <c r="F24" s="302">
        <v>2013</v>
      </c>
      <c r="G24" s="302">
        <v>2014</v>
      </c>
      <c r="H24" s="514">
        <v>2015</v>
      </c>
      <c r="I24" s="514">
        <v>2016</v>
      </c>
      <c r="J24" s="514">
        <v>2017</v>
      </c>
      <c r="K24" s="514">
        <v>2018</v>
      </c>
      <c r="L24" s="514">
        <v>2019</v>
      </c>
      <c r="M24" s="514">
        <v>2020</v>
      </c>
      <c r="O24" s="311"/>
      <c r="P24" s="302">
        <v>2011</v>
      </c>
      <c r="Q24" s="302">
        <v>2012</v>
      </c>
      <c r="R24" s="302">
        <v>2013</v>
      </c>
      <c r="S24" s="302">
        <v>2014</v>
      </c>
      <c r="T24" s="302">
        <v>2015</v>
      </c>
      <c r="U24" s="302">
        <v>2016</v>
      </c>
      <c r="V24" s="302">
        <v>2017</v>
      </c>
      <c r="W24" s="302">
        <v>2018</v>
      </c>
      <c r="X24" s="302">
        <v>2019</v>
      </c>
      <c r="Y24" s="302">
        <v>2020</v>
      </c>
    </row>
    <row r="25" spans="1:25" ht="16.5" customHeight="1" x14ac:dyDescent="0.2">
      <c r="A25" s="43"/>
      <c r="C25" s="30">
        <v>2011</v>
      </c>
      <c r="D25" s="22"/>
      <c r="E25" s="544">
        <f t="shared" ref="E25:J25" si="0">E18/$D$18</f>
        <v>0.99368328084458213</v>
      </c>
      <c r="F25" s="544">
        <f t="shared" si="0"/>
        <v>0.99368328084458213</v>
      </c>
      <c r="G25" s="544">
        <f t="shared" si="0"/>
        <v>0.99346878231947189</v>
      </c>
      <c r="H25" s="544">
        <f t="shared" si="0"/>
        <v>0.98008889051571491</v>
      </c>
      <c r="I25" s="31">
        <f t="shared" si="0"/>
        <v>0</v>
      </c>
      <c r="J25" s="31">
        <f t="shared" si="0"/>
        <v>0</v>
      </c>
      <c r="K25" s="31">
        <f t="shared" ref="K25:M25" si="1">K18/$D$18</f>
        <v>0</v>
      </c>
      <c r="L25" s="31">
        <f t="shared" si="1"/>
        <v>0</v>
      </c>
      <c r="M25" s="31">
        <f t="shared" si="1"/>
        <v>0</v>
      </c>
      <c r="O25" s="520">
        <v>2011</v>
      </c>
      <c r="P25" s="521"/>
      <c r="Q25" s="539">
        <f>Q18/$P$18</f>
        <v>0.99950006868511987</v>
      </c>
      <c r="R25" s="539">
        <f>R18/$P$18</f>
        <v>0.99950006868511987</v>
      </c>
      <c r="S25" s="539">
        <f>S18/$P$18</f>
        <v>0.99807139114932375</v>
      </c>
      <c r="T25" s="539">
        <f t="shared" ref="T25:X25" si="2">T18/$P$18</f>
        <v>0.98826288117369032</v>
      </c>
      <c r="U25" s="539">
        <f>U18/$P$18</f>
        <v>0</v>
      </c>
      <c r="V25" s="522">
        <f t="shared" si="2"/>
        <v>0</v>
      </c>
      <c r="W25" s="522">
        <f>W18/$P$18</f>
        <v>0</v>
      </c>
      <c r="X25" s="522">
        <f t="shared" si="2"/>
        <v>0</v>
      </c>
      <c r="Y25" s="522">
        <f>Y18/$P$18</f>
        <v>0</v>
      </c>
    </row>
    <row r="26" spans="1:25" ht="16.5" customHeight="1" x14ac:dyDescent="0.2">
      <c r="A26" s="43"/>
      <c r="C26" s="30">
        <v>2012</v>
      </c>
      <c r="D26" s="22"/>
      <c r="E26" s="545"/>
      <c r="F26" s="544">
        <f>F19/$E$19</f>
        <v>1.0000291420845673</v>
      </c>
      <c r="G26" s="544">
        <f>G19/$E$19</f>
        <v>1</v>
      </c>
      <c r="H26" s="544">
        <f>H19/$E$19</f>
        <v>0.99364547510581924</v>
      </c>
      <c r="I26" s="31">
        <f t="shared" ref="I26:J26" si="3">I19/$E$19</f>
        <v>0</v>
      </c>
      <c r="J26" s="31">
        <f t="shared" si="3"/>
        <v>0</v>
      </c>
      <c r="K26" s="31">
        <f>K19/$E$19</f>
        <v>0</v>
      </c>
      <c r="L26" s="31">
        <f>L19/$E$19</f>
        <v>0</v>
      </c>
      <c r="M26" s="31">
        <f>M19/$E$19</f>
        <v>0</v>
      </c>
      <c r="O26" s="520">
        <v>2012</v>
      </c>
      <c r="P26" s="521"/>
      <c r="Q26" s="540"/>
      <c r="R26" s="539">
        <f>R19/$Q$19</f>
        <v>0.84746241963076574</v>
      </c>
      <c r="S26" s="539">
        <f>S19/$Q$19</f>
        <v>0.84746241963076574</v>
      </c>
      <c r="T26" s="539">
        <f t="shared" ref="T26:X26" si="4">T19/$Q$19</f>
        <v>0.9912495931706542</v>
      </c>
      <c r="U26" s="539">
        <f>U19/$Q$19</f>
        <v>0</v>
      </c>
      <c r="V26" s="522">
        <f t="shared" si="4"/>
        <v>0</v>
      </c>
      <c r="W26" s="522">
        <f>W19/$Q$19</f>
        <v>0</v>
      </c>
      <c r="X26" s="522">
        <f t="shared" si="4"/>
        <v>0</v>
      </c>
      <c r="Y26" s="522">
        <f>Y19/$Q$19</f>
        <v>0</v>
      </c>
    </row>
    <row r="27" spans="1:25" ht="16.5" customHeight="1" x14ac:dyDescent="0.2">
      <c r="A27" s="43"/>
      <c r="C27" s="520">
        <v>2013</v>
      </c>
      <c r="D27" s="521"/>
      <c r="E27" s="541"/>
      <c r="F27" s="542"/>
      <c r="G27" s="539">
        <f>G20/$F$20</f>
        <v>0.40578787745284395</v>
      </c>
      <c r="H27" s="539">
        <f>H20/$F$20</f>
        <v>0.92180509275357714</v>
      </c>
      <c r="I27" s="522">
        <f t="shared" ref="I27:M27" si="5">I20/$F$20</f>
        <v>0</v>
      </c>
      <c r="J27" s="522">
        <f t="shared" si="5"/>
        <v>0</v>
      </c>
      <c r="K27" s="522">
        <f t="shared" si="5"/>
        <v>0</v>
      </c>
      <c r="L27" s="522">
        <f t="shared" si="5"/>
        <v>0</v>
      </c>
      <c r="M27" s="522">
        <f t="shared" si="5"/>
        <v>0</v>
      </c>
      <c r="O27" s="520">
        <v>2013</v>
      </c>
      <c r="P27" s="521"/>
      <c r="Q27" s="541"/>
      <c r="R27" s="542"/>
      <c r="S27" s="539">
        <f>S20/$R$20</f>
        <v>0.72619625228248552</v>
      </c>
      <c r="T27" s="539">
        <f t="shared" ref="T27:Y27" si="6">T20/$R$20</f>
        <v>0.89389348437479765</v>
      </c>
      <c r="U27" s="539">
        <f t="shared" si="6"/>
        <v>0</v>
      </c>
      <c r="V27" s="522">
        <f t="shared" si="6"/>
        <v>0</v>
      </c>
      <c r="W27" s="522">
        <f t="shared" si="6"/>
        <v>0</v>
      </c>
      <c r="X27" s="522">
        <f t="shared" si="6"/>
        <v>0</v>
      </c>
      <c r="Y27" s="522">
        <f t="shared" si="6"/>
        <v>0</v>
      </c>
    </row>
    <row r="28" spans="1:25" ht="16.5" customHeight="1" x14ac:dyDescent="0.2">
      <c r="A28" s="43"/>
      <c r="C28" s="520">
        <v>2014</v>
      </c>
      <c r="D28" s="521"/>
      <c r="E28" s="541"/>
      <c r="F28" s="542"/>
      <c r="G28" s="539"/>
      <c r="H28" s="544">
        <f t="shared" ref="H28:M28" si="7">H21/$G$21</f>
        <v>0.92976035947268276</v>
      </c>
      <c r="I28" s="31">
        <f t="shared" si="7"/>
        <v>0</v>
      </c>
      <c r="J28" s="31">
        <f t="shared" si="7"/>
        <v>0</v>
      </c>
      <c r="K28" s="31">
        <f t="shared" si="7"/>
        <v>0</v>
      </c>
      <c r="L28" s="31">
        <f t="shared" si="7"/>
        <v>0</v>
      </c>
      <c r="M28" s="31">
        <f t="shared" si="7"/>
        <v>0</v>
      </c>
      <c r="O28" s="520">
        <v>2014</v>
      </c>
      <c r="P28" s="521"/>
      <c r="Q28" s="541"/>
      <c r="R28" s="542"/>
      <c r="S28" s="539"/>
      <c r="T28" s="543">
        <f>T21/$S$21</f>
        <v>0.57838662289386333</v>
      </c>
      <c r="U28" s="543">
        <f t="shared" ref="U28:X28" si="8">U21/$S$21</f>
        <v>0</v>
      </c>
      <c r="V28" s="524">
        <f t="shared" si="8"/>
        <v>0</v>
      </c>
      <c r="W28" s="524">
        <f t="shared" si="8"/>
        <v>0</v>
      </c>
      <c r="X28" s="524">
        <f t="shared" si="8"/>
        <v>0</v>
      </c>
      <c r="Y28" s="524">
        <f>Y21/$S$21</f>
        <v>0</v>
      </c>
    </row>
    <row r="29" spans="1:25" ht="9" customHeight="1" x14ac:dyDescent="0.2">
      <c r="A29" s="43"/>
      <c r="C29" s="32"/>
      <c r="D29" s="298"/>
      <c r="E29" s="298"/>
      <c r="F29" s="299"/>
      <c r="G29" s="300"/>
      <c r="O29" s="32"/>
      <c r="P29" s="298"/>
      <c r="Q29" s="298"/>
      <c r="R29" s="299"/>
      <c r="S29" s="300"/>
      <c r="V29" s="156"/>
      <c r="W29" s="156"/>
    </row>
    <row r="30" spans="1:25" ht="9.75" customHeight="1" x14ac:dyDescent="0.2">
      <c r="A30" s="43"/>
      <c r="U30" s="156"/>
      <c r="V30" s="156"/>
      <c r="W30" s="156"/>
    </row>
    <row r="31" spans="1:25" ht="18.75" x14ac:dyDescent="0.2">
      <c r="A31" s="43"/>
      <c r="C31" s="171" t="s">
        <v>486</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54" t="s">
        <v>21</v>
      </c>
      <c r="D33" s="638" t="s">
        <v>361</v>
      </c>
      <c r="E33" s="640"/>
      <c r="F33" s="640"/>
      <c r="G33" s="640"/>
      <c r="H33" s="640"/>
      <c r="I33" s="653"/>
      <c r="J33" s="153"/>
      <c r="K33" s="153"/>
      <c r="L33" s="153"/>
      <c r="M33" s="153"/>
      <c r="N33" s="157"/>
      <c r="O33" s="656" t="s">
        <v>21</v>
      </c>
      <c r="P33" s="657" t="s">
        <v>360</v>
      </c>
      <c r="Q33" s="658"/>
      <c r="R33" s="658"/>
      <c r="S33" s="658"/>
      <c r="T33" s="658"/>
      <c r="U33" s="658"/>
      <c r="V33" s="659"/>
      <c r="W33" s="157"/>
    </row>
    <row r="34" spans="1:24" ht="14.25" customHeight="1" x14ac:dyDescent="0.25">
      <c r="C34" s="655"/>
      <c r="D34" s="173">
        <v>2015</v>
      </c>
      <c r="E34" s="173">
        <v>2016</v>
      </c>
      <c r="F34" s="173">
        <v>2017</v>
      </c>
      <c r="G34" s="173">
        <v>2018</v>
      </c>
      <c r="H34" s="175">
        <v>2019</v>
      </c>
      <c r="I34" s="173">
        <v>2020</v>
      </c>
      <c r="J34" s="153"/>
      <c r="K34" s="153"/>
      <c r="L34" s="153"/>
      <c r="M34" s="153"/>
      <c r="N34" s="158"/>
      <c r="O34" s="656"/>
      <c r="P34" s="174"/>
      <c r="Q34" s="174">
        <v>2015</v>
      </c>
      <c r="R34" s="174">
        <v>2016</v>
      </c>
      <c r="S34" s="174">
        <v>2017</v>
      </c>
      <c r="T34" s="174">
        <v>2018</v>
      </c>
      <c r="U34" s="174">
        <v>2019</v>
      </c>
      <c r="V34" s="174">
        <v>2020</v>
      </c>
      <c r="W34" s="159"/>
    </row>
    <row r="35" spans="1:24" ht="21.75" customHeight="1" x14ac:dyDescent="0.2">
      <c r="C35" s="160" t="s">
        <v>216</v>
      </c>
      <c r="D35" s="212">
        <v>1E-4</v>
      </c>
      <c r="E35" s="213"/>
      <c r="F35" s="213"/>
      <c r="G35" s="213"/>
      <c r="H35" s="213"/>
      <c r="I35" s="213"/>
      <c r="J35" s="153"/>
      <c r="K35" s="153"/>
      <c r="L35" s="153"/>
      <c r="M35" s="153"/>
      <c r="N35" s="161"/>
      <c r="O35" s="160" t="s">
        <v>216</v>
      </c>
      <c r="P35" s="162"/>
      <c r="Q35" s="214">
        <v>1E-4</v>
      </c>
      <c r="R35" s="214"/>
      <c r="S35" s="214"/>
      <c r="T35" s="214"/>
      <c r="U35" s="214"/>
      <c r="V35" s="214"/>
      <c r="W35" s="163"/>
    </row>
    <row r="36" spans="1:24" ht="21.75" customHeight="1" x14ac:dyDescent="0.2">
      <c r="C36" s="160" t="s">
        <v>217</v>
      </c>
      <c r="D36" s="164"/>
      <c r="E36" s="213"/>
      <c r="F36" s="213"/>
      <c r="G36" s="213"/>
      <c r="H36" s="213"/>
      <c r="I36" s="213"/>
      <c r="J36" s="153"/>
      <c r="K36" s="153"/>
      <c r="L36" s="153"/>
      <c r="M36" s="153"/>
      <c r="N36" s="161"/>
      <c r="O36" s="160" t="s">
        <v>217</v>
      </c>
      <c r="P36" s="162"/>
      <c r="Q36" s="165"/>
      <c r="R36" s="214"/>
      <c r="S36" s="214"/>
      <c r="T36" s="214"/>
      <c r="U36" s="214"/>
      <c r="V36" s="214"/>
      <c r="W36" s="163"/>
    </row>
    <row r="37" spans="1:24" ht="21.75" customHeight="1" x14ac:dyDescent="0.2">
      <c r="C37" s="160" t="s">
        <v>218</v>
      </c>
      <c r="D37" s="164"/>
      <c r="E37" s="164"/>
      <c r="F37" s="213"/>
      <c r="G37" s="213"/>
      <c r="H37" s="213"/>
      <c r="I37" s="213"/>
      <c r="J37" s="153"/>
      <c r="K37" s="153"/>
      <c r="L37" s="153"/>
      <c r="M37" s="153"/>
      <c r="N37" s="161"/>
      <c r="O37" s="160" t="s">
        <v>218</v>
      </c>
      <c r="P37" s="162"/>
      <c r="Q37" s="165"/>
      <c r="R37" s="165"/>
      <c r="S37" s="214"/>
      <c r="T37" s="214"/>
      <c r="U37" s="214"/>
      <c r="V37" s="214"/>
      <c r="W37" s="163"/>
    </row>
    <row r="38" spans="1:24" ht="24" customHeight="1" x14ac:dyDescent="0.2">
      <c r="C38" s="160" t="s">
        <v>219</v>
      </c>
      <c r="D38" s="164"/>
      <c r="E38" s="164"/>
      <c r="F38" s="164"/>
      <c r="G38" s="213"/>
      <c r="H38" s="213"/>
      <c r="I38" s="213"/>
      <c r="J38" s="153"/>
      <c r="K38" s="153"/>
      <c r="L38" s="153"/>
      <c r="M38" s="153"/>
      <c r="N38" s="161"/>
      <c r="O38" s="160" t="s">
        <v>219</v>
      </c>
      <c r="P38" s="162"/>
      <c r="Q38" s="165"/>
      <c r="R38" s="165"/>
      <c r="S38" s="165"/>
      <c r="T38" s="214"/>
      <c r="U38" s="214"/>
      <c r="V38" s="214"/>
      <c r="W38" s="163"/>
    </row>
    <row r="39" spans="1:24" ht="24" customHeight="1" x14ac:dyDescent="0.2">
      <c r="C39" s="160" t="s">
        <v>220</v>
      </c>
      <c r="D39" s="164"/>
      <c r="E39" s="164"/>
      <c r="F39" s="164"/>
      <c r="G39" s="164"/>
      <c r="H39" s="213"/>
      <c r="I39" s="213"/>
      <c r="J39" s="153"/>
      <c r="K39" s="153"/>
      <c r="L39" s="153"/>
      <c r="M39" s="153"/>
      <c r="N39" s="161"/>
      <c r="O39" s="160" t="s">
        <v>220</v>
      </c>
      <c r="P39" s="162"/>
      <c r="Q39" s="165"/>
      <c r="R39" s="165"/>
      <c r="S39" s="165"/>
      <c r="T39" s="165"/>
      <c r="U39" s="214"/>
      <c r="V39" s="214"/>
      <c r="W39" s="163"/>
    </row>
    <row r="40" spans="1:24" ht="24" customHeight="1" x14ac:dyDescent="0.2">
      <c r="C40" s="160" t="s">
        <v>221</v>
      </c>
      <c r="D40" s="164"/>
      <c r="E40" s="164"/>
      <c r="F40" s="164"/>
      <c r="G40" s="164"/>
      <c r="H40" s="164"/>
      <c r="I40" s="213"/>
      <c r="J40" s="153"/>
      <c r="K40" s="153"/>
      <c r="L40" s="153"/>
      <c r="M40" s="153"/>
      <c r="N40" s="161"/>
      <c r="O40" s="160" t="s">
        <v>221</v>
      </c>
      <c r="P40" s="162"/>
      <c r="Q40" s="165"/>
      <c r="R40" s="165"/>
      <c r="S40" s="165"/>
      <c r="T40" s="165"/>
      <c r="U40" s="165"/>
      <c r="V40" s="214"/>
      <c r="W40" s="163"/>
    </row>
    <row r="41" spans="1:24" ht="9.75" customHeight="1" x14ac:dyDescent="0.2">
      <c r="D41" s="83"/>
      <c r="E41" s="83"/>
      <c r="F41" s="83"/>
      <c r="G41" s="83"/>
      <c r="H41" s="83"/>
      <c r="I41" s="83"/>
      <c r="J41" s="153"/>
      <c r="K41" s="153"/>
      <c r="L41" s="153"/>
      <c r="M41" s="153"/>
      <c r="N41" s="83"/>
    </row>
    <row r="42" spans="1:24" ht="14.25" customHeight="1" x14ac:dyDescent="0.2">
      <c r="C42" s="654" t="s">
        <v>21</v>
      </c>
      <c r="D42" s="660" t="s">
        <v>43</v>
      </c>
      <c r="E42" s="661"/>
      <c r="F42" s="661"/>
      <c r="G42" s="661"/>
      <c r="H42" s="661"/>
      <c r="I42" s="662"/>
      <c r="J42" s="153"/>
      <c r="K42" s="153"/>
      <c r="L42" s="153"/>
      <c r="M42" s="153"/>
      <c r="O42" s="656" t="s">
        <v>21</v>
      </c>
      <c r="P42" s="649" t="s">
        <v>263</v>
      </c>
      <c r="Q42" s="650"/>
      <c r="R42" s="650"/>
      <c r="S42" s="650"/>
      <c r="T42" s="650"/>
      <c r="U42" s="650"/>
      <c r="V42" s="650"/>
      <c r="W42" s="159"/>
    </row>
    <row r="43" spans="1:24" ht="14.25" customHeight="1" x14ac:dyDescent="0.2">
      <c r="A43" s="652"/>
      <c r="C43" s="655"/>
      <c r="D43" s="174">
        <v>2015</v>
      </c>
      <c r="E43" s="174">
        <v>2016</v>
      </c>
      <c r="F43" s="174">
        <v>2017</v>
      </c>
      <c r="G43" s="174">
        <v>2018</v>
      </c>
      <c r="H43" s="174">
        <v>2019</v>
      </c>
      <c r="I43" s="174">
        <v>2020</v>
      </c>
      <c r="J43" s="153"/>
      <c r="K43" s="153"/>
      <c r="L43" s="153"/>
      <c r="M43" s="153"/>
      <c r="O43" s="656"/>
      <c r="P43" s="174"/>
      <c r="Q43" s="174">
        <v>2015</v>
      </c>
      <c r="R43" s="174">
        <v>2016</v>
      </c>
      <c r="S43" s="174">
        <v>2017</v>
      </c>
      <c r="T43" s="174">
        <v>2018</v>
      </c>
      <c r="U43" s="174">
        <v>2019</v>
      </c>
      <c r="V43" s="176">
        <v>2020</v>
      </c>
      <c r="W43" s="159"/>
      <c r="X43" s="13"/>
    </row>
    <row r="44" spans="1:24" ht="21" customHeight="1" x14ac:dyDescent="0.2">
      <c r="A44" s="652"/>
      <c r="C44" s="160" t="s">
        <v>216</v>
      </c>
      <c r="D44" s="115"/>
      <c r="E44" s="502">
        <f>E35/$D$35</f>
        <v>0</v>
      </c>
      <c r="F44" s="502">
        <f>F35/$D$35</f>
        <v>0</v>
      </c>
      <c r="G44" s="502">
        <f>G35/$D$35</f>
        <v>0</v>
      </c>
      <c r="H44" s="502">
        <f>H35/$D$35</f>
        <v>0</v>
      </c>
      <c r="I44" s="502">
        <f>I35/$D$35</f>
        <v>0</v>
      </c>
      <c r="J44" s="153"/>
      <c r="K44" s="153"/>
      <c r="L44" s="153"/>
      <c r="M44" s="153"/>
      <c r="N44" s="166"/>
      <c r="O44" s="160" t="s">
        <v>216</v>
      </c>
      <c r="P44" s="162"/>
      <c r="Q44" s="115"/>
      <c r="R44" s="502">
        <f>R35/$Q$35</f>
        <v>0</v>
      </c>
      <c r="S44" s="502">
        <f>S35/$Q$35</f>
        <v>0</v>
      </c>
      <c r="T44" s="502">
        <f>T35/$Q$35</f>
        <v>0</v>
      </c>
      <c r="U44" s="502">
        <f>U35/$Q$35</f>
        <v>0</v>
      </c>
      <c r="V44" s="502">
        <f>V35/$Q$35</f>
        <v>0</v>
      </c>
      <c r="W44" s="167"/>
      <c r="X44" s="13"/>
    </row>
    <row r="45" spans="1:24" ht="21" customHeight="1" x14ac:dyDescent="0.2">
      <c r="A45" s="652"/>
      <c r="C45" s="160" t="s">
        <v>217</v>
      </c>
      <c r="D45" s="115"/>
      <c r="E45" s="502"/>
      <c r="F45" s="502" t="e">
        <f>F36/$E$36</f>
        <v>#DIV/0!</v>
      </c>
      <c r="G45" s="502" t="e">
        <f>G36/$E$36</f>
        <v>#DIV/0!</v>
      </c>
      <c r="H45" s="502" t="e">
        <f>H36/$E$36</f>
        <v>#DIV/0!</v>
      </c>
      <c r="I45" s="502" t="e">
        <f>I36/$E$36</f>
        <v>#DIV/0!</v>
      </c>
      <c r="J45" s="153"/>
      <c r="K45" s="153"/>
      <c r="L45" s="153"/>
      <c r="M45" s="153"/>
      <c r="O45" s="160" t="s">
        <v>217</v>
      </c>
      <c r="P45" s="162"/>
      <c r="Q45" s="115"/>
      <c r="R45" s="502"/>
      <c r="S45" s="502" t="e">
        <f>S36/$R$36</f>
        <v>#DIV/0!</v>
      </c>
      <c r="T45" s="502" t="e">
        <f>T36/$R$36</f>
        <v>#DIV/0!</v>
      </c>
      <c r="U45" s="502" t="e">
        <f>U36/$R$36</f>
        <v>#DIV/0!</v>
      </c>
      <c r="V45" s="502" t="e">
        <f>V36/$R$36</f>
        <v>#DIV/0!</v>
      </c>
      <c r="W45" s="159"/>
      <c r="X45" s="13"/>
    </row>
    <row r="46" spans="1:24" ht="21" customHeight="1" x14ac:dyDescent="0.2">
      <c r="A46" s="652"/>
      <c r="C46" s="160" t="s">
        <v>218</v>
      </c>
      <c r="D46" s="115"/>
      <c r="E46" s="502"/>
      <c r="F46" s="502"/>
      <c r="G46" s="502" t="e">
        <f>G37/$F$37</f>
        <v>#DIV/0!</v>
      </c>
      <c r="H46" s="502" t="e">
        <f>H37/$F$37</f>
        <v>#DIV/0!</v>
      </c>
      <c r="I46" s="502" t="e">
        <f>I37/$F$37</f>
        <v>#DIV/0!</v>
      </c>
      <c r="J46" s="519"/>
      <c r="K46" s="519"/>
      <c r="L46" s="519"/>
      <c r="M46" s="519"/>
      <c r="O46" s="160" t="s">
        <v>218</v>
      </c>
      <c r="P46" s="162"/>
      <c r="Q46" s="115"/>
      <c r="R46" s="502"/>
      <c r="S46" s="502"/>
      <c r="T46" s="502" t="e">
        <f>T37/$S$37</f>
        <v>#DIV/0!</v>
      </c>
      <c r="U46" s="502" t="e">
        <f>U37/$S$37</f>
        <v>#DIV/0!</v>
      </c>
      <c r="V46" s="502" t="e">
        <f>V37/$S$37</f>
        <v>#DIV/0!</v>
      </c>
      <c r="W46" s="167"/>
      <c r="X46" s="13"/>
    </row>
    <row r="47" spans="1:24" ht="21" customHeight="1" x14ac:dyDescent="0.2">
      <c r="C47" s="160" t="s">
        <v>219</v>
      </c>
      <c r="D47" s="115"/>
      <c r="E47" s="502"/>
      <c r="F47" s="502"/>
      <c r="G47" s="502"/>
      <c r="H47" s="502" t="e">
        <f>H38/$G$38</f>
        <v>#DIV/0!</v>
      </c>
      <c r="I47" s="502" t="e">
        <f>I38/$G$38</f>
        <v>#DIV/0!</v>
      </c>
      <c r="J47" s="519"/>
      <c r="K47" s="519"/>
      <c r="L47" s="519"/>
      <c r="M47" s="519"/>
      <c r="O47" s="160" t="s">
        <v>219</v>
      </c>
      <c r="P47" s="162"/>
      <c r="Q47" s="115"/>
      <c r="R47" s="502"/>
      <c r="S47" s="502"/>
      <c r="T47" s="502"/>
      <c r="U47" s="502" t="e">
        <f>U38/$T$38</f>
        <v>#DIV/0!</v>
      </c>
      <c r="V47" s="502" t="e">
        <f>V38/$T$38</f>
        <v>#DIV/0!</v>
      </c>
      <c r="W47" s="159"/>
    </row>
    <row r="48" spans="1:24" ht="21" customHeight="1" x14ac:dyDescent="0.2">
      <c r="C48" s="160" t="s">
        <v>220</v>
      </c>
      <c r="D48" s="115"/>
      <c r="E48" s="502"/>
      <c r="F48" s="502"/>
      <c r="G48" s="502"/>
      <c r="H48" s="502"/>
      <c r="I48" s="502" t="e">
        <f>I39/H39</f>
        <v>#DIV/0!</v>
      </c>
      <c r="J48" s="519"/>
      <c r="K48" s="519"/>
      <c r="L48" s="519"/>
      <c r="M48" s="519"/>
      <c r="O48" s="160" t="s">
        <v>220</v>
      </c>
      <c r="P48" s="162"/>
      <c r="Q48" s="115"/>
      <c r="R48" s="502"/>
      <c r="S48" s="502"/>
      <c r="T48" s="502"/>
      <c r="U48" s="502"/>
      <c r="V48" s="502" t="e">
        <f>V39/U39</f>
        <v>#DIV/0!</v>
      </c>
      <c r="W48" s="159"/>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Normal="100" workbookViewId="0">
      <pane ySplit="3" topLeftCell="A4" activePane="bottomLeft" state="frozen"/>
      <selection pane="bottomLeft" activeCell="T21" sqref="T21"/>
    </sheetView>
  </sheetViews>
  <sheetFormatPr defaultColWidth="9.140625"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hidden="1" customWidth="1"/>
    <col min="13" max="13" width="0" style="26" hidden="1" customWidth="1"/>
    <col min="14" max="14" width="9.140625" style="26" customWidth="1"/>
    <col min="15" max="15" width="12" style="26" hidden="1" customWidth="1"/>
    <col min="16" max="16" width="0.42578125" style="26" customWidth="1"/>
    <col min="17"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63" t="s">
        <v>208</v>
      </c>
      <c r="C3" s="663"/>
      <c r="D3" s="663"/>
      <c r="E3" s="663"/>
      <c r="F3" s="663"/>
      <c r="G3" s="663"/>
      <c r="H3" s="663"/>
      <c r="I3" s="663"/>
      <c r="J3" s="663"/>
      <c r="K3" s="663"/>
      <c r="L3" s="663"/>
      <c r="M3" s="663"/>
      <c r="N3" s="663"/>
      <c r="O3" s="663"/>
      <c r="P3" s="663"/>
      <c r="Q3" s="663"/>
      <c r="R3" s="2"/>
      <c r="S3" s="2"/>
      <c r="T3" s="3"/>
      <c r="U3" s="2"/>
    </row>
    <row r="4" spans="1:21" ht="14.25" customHeight="1" outlineLevel="1" x14ac:dyDescent="0.3">
      <c r="B4" s="61"/>
      <c r="C4" s="394"/>
      <c r="D4" s="394"/>
      <c r="E4" s="395"/>
      <c r="F4" s="395"/>
      <c r="G4" s="395"/>
      <c r="H4" s="395"/>
      <c r="I4" s="395"/>
      <c r="J4" s="395"/>
      <c r="K4" s="395"/>
      <c r="L4" s="395"/>
      <c r="M4" s="395"/>
      <c r="N4" s="395"/>
      <c r="O4" s="395"/>
      <c r="P4" s="395"/>
      <c r="Q4" s="395"/>
      <c r="T4" s="3"/>
    </row>
    <row r="5" spans="1:21" s="23" customFormat="1" ht="18.75" outlineLevel="1" x14ac:dyDescent="0.3">
      <c r="A5" s="65"/>
      <c r="B5" s="201"/>
      <c r="C5" s="369" t="s">
        <v>400</v>
      </c>
      <c r="D5" s="372" t="s">
        <v>496</v>
      </c>
      <c r="E5" s="395"/>
      <c r="F5" s="395"/>
      <c r="G5" s="395"/>
      <c r="H5" s="395"/>
      <c r="I5" s="396"/>
      <c r="J5" s="396"/>
      <c r="K5" s="396"/>
      <c r="L5" s="396"/>
      <c r="M5" s="396"/>
      <c r="N5" s="395"/>
      <c r="O5" s="395"/>
      <c r="P5" s="47"/>
      <c r="Q5" s="47"/>
    </row>
    <row r="6" spans="1:21" s="23" customFormat="1" ht="18.75" customHeight="1" outlineLevel="1" x14ac:dyDescent="0.3">
      <c r="B6" s="201"/>
      <c r="C6" s="391"/>
      <c r="D6" s="372" t="s">
        <v>357</v>
      </c>
      <c r="E6" s="391"/>
      <c r="F6" s="391"/>
      <c r="G6" s="391"/>
      <c r="H6" s="391"/>
      <c r="I6" s="396"/>
      <c r="J6" s="396"/>
      <c r="K6" s="396"/>
      <c r="L6" s="396"/>
      <c r="M6" s="396"/>
      <c r="N6" s="391"/>
      <c r="O6" s="391"/>
      <c r="P6" s="47"/>
      <c r="Q6" s="47"/>
    </row>
    <row r="7" spans="1:21" s="23" customFormat="1" ht="49.5" customHeight="1" outlineLevel="1" x14ac:dyDescent="0.3">
      <c r="B7" s="201"/>
      <c r="C7" s="391"/>
      <c r="D7" s="646" t="s">
        <v>374</v>
      </c>
      <c r="E7" s="646"/>
      <c r="F7" s="646"/>
      <c r="G7" s="646"/>
      <c r="H7" s="646"/>
      <c r="I7" s="646"/>
      <c r="J7" s="646"/>
      <c r="K7" s="646"/>
      <c r="L7" s="646"/>
      <c r="M7" s="646"/>
      <c r="N7" s="646"/>
      <c r="O7" s="646"/>
      <c r="P7" s="646"/>
      <c r="Q7" s="646"/>
    </row>
    <row r="8" spans="1:21" s="23" customFormat="1" ht="12" customHeight="1" outlineLevel="1" x14ac:dyDescent="0.3">
      <c r="B8" s="201"/>
      <c r="C8" s="391"/>
      <c r="D8" s="372"/>
      <c r="E8" s="391"/>
      <c r="F8" s="391"/>
      <c r="G8" s="391"/>
      <c r="H8" s="391"/>
      <c r="I8" s="396"/>
      <c r="J8" s="396"/>
      <c r="K8" s="396"/>
      <c r="L8" s="396"/>
      <c r="M8" s="396"/>
      <c r="N8" s="391"/>
      <c r="O8" s="391"/>
      <c r="P8" s="47"/>
      <c r="Q8" s="47"/>
    </row>
    <row r="9" spans="1:21" s="23" customFormat="1" ht="18.75" customHeight="1" outlineLevel="1" x14ac:dyDescent="0.3">
      <c r="B9" s="201"/>
      <c r="C9" s="84" t="s">
        <v>338</v>
      </c>
      <c r="D9" s="217" t="s">
        <v>364</v>
      </c>
      <c r="E9" s="217"/>
      <c r="F9" s="217"/>
      <c r="G9" s="216"/>
      <c r="H9" s="391"/>
      <c r="I9" s="189"/>
      <c r="J9" s="189"/>
      <c r="K9" s="189"/>
      <c r="L9" s="189"/>
      <c r="M9" s="189"/>
      <c r="N9" s="216"/>
      <c r="O9" s="216"/>
      <c r="Q9" s="82"/>
    </row>
    <row r="10" spans="1:21" s="23" customFormat="1" ht="18.75" customHeight="1" outlineLevel="1" x14ac:dyDescent="0.3">
      <c r="B10" s="201"/>
      <c r="C10" s="239"/>
      <c r="D10" s="313" t="s">
        <v>339</v>
      </c>
      <c r="E10" s="239"/>
      <c r="F10" s="216"/>
      <c r="G10" s="216"/>
      <c r="H10" s="391"/>
      <c r="I10" s="189"/>
      <c r="J10" s="189"/>
      <c r="K10" s="189"/>
      <c r="L10" s="189"/>
      <c r="M10" s="189"/>
      <c r="N10" s="216"/>
      <c r="O10" s="216"/>
    </row>
    <row r="11" spans="1:21" s="23" customFormat="1" ht="6.75" customHeight="1" outlineLevel="1" x14ac:dyDescent="0.3">
      <c r="B11" s="239"/>
      <c r="C11" s="239"/>
      <c r="D11" s="313"/>
      <c r="E11" s="239"/>
      <c r="F11" s="239"/>
      <c r="G11" s="239"/>
      <c r="H11" s="391"/>
      <c r="I11" s="189"/>
      <c r="J11" s="189"/>
      <c r="K11" s="189"/>
      <c r="L11" s="189"/>
      <c r="M11" s="189"/>
      <c r="N11" s="239"/>
      <c r="O11" s="239"/>
    </row>
    <row r="12" spans="1:21" ht="8.25" customHeight="1" x14ac:dyDescent="0.3">
      <c r="B12" s="61"/>
      <c r="C12" s="61"/>
      <c r="D12" s="200"/>
      <c r="E12" s="62"/>
      <c r="F12" s="62"/>
      <c r="G12" s="62"/>
      <c r="H12" s="395"/>
      <c r="I12" s="190"/>
      <c r="J12" s="190"/>
      <c r="K12" s="190"/>
      <c r="L12" s="190"/>
      <c r="M12" s="190"/>
      <c r="N12" s="62"/>
      <c r="O12" s="62"/>
      <c r="P12" s="62"/>
      <c r="Q12" s="62"/>
      <c r="T12" s="3"/>
    </row>
    <row r="13" spans="1:21" s="305" customFormat="1" ht="17.25" customHeight="1" x14ac:dyDescent="0.25">
      <c r="B13" s="664" t="s">
        <v>488</v>
      </c>
      <c r="C13" s="664"/>
      <c r="D13" s="306"/>
      <c r="E13" s="307" t="s">
        <v>489</v>
      </c>
      <c r="F13" s="307"/>
      <c r="G13" s="307"/>
      <c r="H13" s="191"/>
      <c r="I13" s="307"/>
      <c r="J13" s="308"/>
      <c r="K13" s="308"/>
      <c r="L13" s="308"/>
      <c r="M13" s="308"/>
      <c r="N13" s="308"/>
      <c r="O13" s="308"/>
      <c r="P13" s="308"/>
      <c r="Q13" s="308"/>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63.75" x14ac:dyDescent="0.25">
      <c r="B15" s="222" t="s">
        <v>86</v>
      </c>
      <c r="C15" s="223" t="s">
        <v>365</v>
      </c>
      <c r="D15" s="192"/>
      <c r="E15" s="179" t="s">
        <v>85</v>
      </c>
      <c r="F15" s="179" t="s">
        <v>373</v>
      </c>
      <c r="G15" s="179" t="s">
        <v>86</v>
      </c>
      <c r="H15" s="179" t="s">
        <v>87</v>
      </c>
      <c r="I15" s="179" t="str">
        <f>'1.  LRAMVA Summary'!C21</f>
        <v>Residential</v>
      </c>
      <c r="J15" s="179" t="str">
        <f>'1.  LRAMVA Summary'!D21</f>
        <v>General Service &lt;50 kW</v>
      </c>
      <c r="K15" s="179" t="str">
        <f>'1.  LRAMVA Summary'!E21</f>
        <v>General Service 50 - 4,999 kW</v>
      </c>
      <c r="L15" s="179" t="str">
        <f>'1.  LRAMVA Summary'!F21</f>
        <v>General Service 1,000 - 4,999 kW</v>
      </c>
      <c r="M15" s="179" t="str">
        <f>'1.  LRAMVA Summary'!G21</f>
        <v>Sentinel Lighting</v>
      </c>
      <c r="N15" s="179" t="str">
        <f>'1.  LRAMVA Summary'!H21</f>
        <v>Street Lighting</v>
      </c>
      <c r="O15" s="179" t="str">
        <f>'1.  LRAMVA Summary'!I21</f>
        <v>Unmetered Scattered Load</v>
      </c>
      <c r="P15" s="179" t="s">
        <v>105</v>
      </c>
      <c r="Q15" s="179" t="str">
        <f>'1.  LRAMVA Summary'!K21</f>
        <v>Total</v>
      </c>
      <c r="S15" s="26"/>
      <c r="T15" s="26"/>
    </row>
    <row r="16" spans="1:21" s="3" customFormat="1" ht="12.75" x14ac:dyDescent="0.2">
      <c r="B16" s="220" t="s">
        <v>67</v>
      </c>
      <c r="C16" s="220">
        <v>1.47E-2</v>
      </c>
      <c r="D16" s="193"/>
      <c r="E16" s="181">
        <v>40544</v>
      </c>
      <c r="F16" s="225">
        <v>2011</v>
      </c>
      <c r="G16" s="182" t="s">
        <v>88</v>
      </c>
      <c r="H16" s="473">
        <f t="shared" ref="H16:H18" si="0">C$16/12</f>
        <v>1.225E-3</v>
      </c>
      <c r="I16" s="184">
        <f>SUM('1.  LRAMVA Summary'!C$22:C$23)*(MONTH($E16)-1)/12*$H16</f>
        <v>0</v>
      </c>
      <c r="J16" s="184">
        <f>SUM('1.  LRAMVA Summary'!D$22:D$23)*(MONTH($E16)-1)/12*$H16</f>
        <v>0</v>
      </c>
      <c r="K16" s="184">
        <f>SUM('1.  LRAMVA Summary'!E$22:E$23)*(MONTH($E16)-1)/12*$H16</f>
        <v>0</v>
      </c>
      <c r="L16" s="184">
        <f>SUM('1.  LRAMVA Summary'!F$22:F$23)*(MONTH($E16)-1)/12*$H16</f>
        <v>0</v>
      </c>
      <c r="M16" s="184">
        <f>SUM('1.  LRAMVA Summary'!G$22:G$23)*(MONTH($E16)-1)/12*$H16</f>
        <v>0</v>
      </c>
      <c r="N16" s="184">
        <f>SUM('1.  LRAMVA Summary'!H$22:H$23)*(MONTH($E16)-1)/12*$H16</f>
        <v>0</v>
      </c>
      <c r="O16" s="184">
        <f>SUM('1.  LRAMVA Summary'!I$22:I$23)*(MONTH($E16)-1)/12*$H16</f>
        <v>0</v>
      </c>
      <c r="P16" s="183"/>
      <c r="Q16" s="183">
        <f>SUM(I16:P16)</f>
        <v>0</v>
      </c>
    </row>
    <row r="17" spans="2:17" s="3" customFormat="1" ht="12.75" x14ac:dyDescent="0.2">
      <c r="B17" s="180" t="s">
        <v>68</v>
      </c>
      <c r="C17" s="180">
        <v>1.47E-2</v>
      </c>
      <c r="D17" s="193"/>
      <c r="E17" s="181">
        <v>40575</v>
      </c>
      <c r="F17" s="225">
        <v>2011</v>
      </c>
      <c r="G17" s="182" t="s">
        <v>88</v>
      </c>
      <c r="H17" s="473">
        <f t="shared" si="0"/>
        <v>1.225E-3</v>
      </c>
      <c r="I17" s="184">
        <f>SUM('1.  LRAMVA Summary'!C$22:C$23)*(MONTH($E17)-1)/12*$H17</f>
        <v>2.020331207125E-2</v>
      </c>
      <c r="J17" s="184">
        <f>SUM('1.  LRAMVA Summary'!D$22:D$23)*(MONTH($E17)-1)/12*$H17</f>
        <v>1.5560531344166665E-2</v>
      </c>
      <c r="K17" s="184">
        <f>SUM('1.  LRAMVA Summary'!E$22:E$23)*(MONTH($E17)-1)/12*$H17</f>
        <v>1.4350956666666667E-3</v>
      </c>
      <c r="L17" s="184">
        <f>SUM('1.  LRAMVA Summary'!F$22:F$23)*(MONTH($E17)-1)/12*$H17</f>
        <v>0</v>
      </c>
      <c r="M17" s="184">
        <f>SUM('1.  LRAMVA Summary'!G$22:G$23)*(MONTH($E17)-1)/12*$H17</f>
        <v>0</v>
      </c>
      <c r="N17" s="184">
        <f>SUM('1.  LRAMVA Summary'!H$22:H$23)*(MONTH($E17)-1)/12*$H17</f>
        <v>0</v>
      </c>
      <c r="O17" s="184">
        <f>SUM('1.  LRAMVA Summary'!I$22:I$23)*(MONTH($E17)-1)/12*$H17</f>
        <v>0</v>
      </c>
      <c r="P17" s="183"/>
      <c r="Q17" s="183">
        <f>SUM(I17:P17)</f>
        <v>3.7198939082083327E-2</v>
      </c>
    </row>
    <row r="18" spans="2:17" s="3" customFormat="1" ht="12.75" x14ac:dyDescent="0.2">
      <c r="B18" s="180" t="s">
        <v>69</v>
      </c>
      <c r="C18" s="180">
        <v>1.47E-2</v>
      </c>
      <c r="D18" s="193"/>
      <c r="E18" s="181">
        <v>40603</v>
      </c>
      <c r="F18" s="225">
        <v>2011</v>
      </c>
      <c r="G18" s="182" t="s">
        <v>88</v>
      </c>
      <c r="H18" s="473">
        <f t="shared" si="0"/>
        <v>1.225E-3</v>
      </c>
      <c r="I18" s="184">
        <f>SUM('1.  LRAMVA Summary'!C$22:C$23)*(MONTH($E18)-1)/12*$H18</f>
        <v>4.04066241425E-2</v>
      </c>
      <c r="J18" s="184">
        <f>SUM('1.  LRAMVA Summary'!D$22:D$23)*(MONTH($E18)-1)/12*$H18</f>
        <v>3.1121062688333329E-2</v>
      </c>
      <c r="K18" s="184">
        <f>SUM('1.  LRAMVA Summary'!E$22:E$23)*(MONTH($E18)-1)/12*$H18</f>
        <v>2.8701913333333334E-3</v>
      </c>
      <c r="L18" s="184">
        <f>SUM('1.  LRAMVA Summary'!F$22:F$23)*(MONTH($E18)-1)/12*$H18</f>
        <v>0</v>
      </c>
      <c r="M18" s="184">
        <f>SUM('1.  LRAMVA Summary'!G$22:G$23)*(MONTH($E18)-1)/12*$H18</f>
        <v>0</v>
      </c>
      <c r="N18" s="184">
        <f>SUM('1.  LRAMVA Summary'!H$22:H$23)*(MONTH($E18)-1)/12*$H18</f>
        <v>0</v>
      </c>
      <c r="O18" s="184">
        <f>SUM('1.  LRAMVA Summary'!I$22:I$23)*(MONTH($E18)-1)/12*$H18</f>
        <v>0</v>
      </c>
      <c r="P18" s="183"/>
      <c r="Q18" s="183">
        <f t="shared" ref="Q18:Q27" si="1">SUM(I18:P18)</f>
        <v>7.4397878164166653E-2</v>
      </c>
    </row>
    <row r="19" spans="2:17" s="3" customFormat="1" ht="12.75" x14ac:dyDescent="0.2">
      <c r="B19" s="180" t="s">
        <v>70</v>
      </c>
      <c r="C19" s="180">
        <v>1.47E-2</v>
      </c>
      <c r="D19" s="193"/>
      <c r="E19" s="185">
        <v>40634</v>
      </c>
      <c r="F19" s="225">
        <v>2011</v>
      </c>
      <c r="G19" s="186" t="s">
        <v>89</v>
      </c>
      <c r="H19" s="473">
        <f>C$17/12</f>
        <v>1.225E-3</v>
      </c>
      <c r="I19" s="187">
        <f>SUM('1.  LRAMVA Summary'!C$22:C$23)*(MONTH($E19)-1)/12*$H19</f>
        <v>6.0609936213750007E-2</v>
      </c>
      <c r="J19" s="187">
        <f>SUM('1.  LRAMVA Summary'!D$22:D$23)*(MONTH($E19)-1)/12*$H19</f>
        <v>4.6681594032499996E-2</v>
      </c>
      <c r="K19" s="187">
        <f>SUM('1.  LRAMVA Summary'!E$22:E$23)*(MONTH($E19)-1)/12*$H19</f>
        <v>4.3052869999999997E-3</v>
      </c>
      <c r="L19" s="187">
        <f>SUM('1.  LRAMVA Summary'!F$22:F$23)*(MONTH($E19)-1)/12*$H19</f>
        <v>0</v>
      </c>
      <c r="M19" s="187">
        <f>SUM('1.  LRAMVA Summary'!G$22:G$23)*(MONTH($E19)-1)/12*$H19</f>
        <v>0</v>
      </c>
      <c r="N19" s="187">
        <f>SUM('1.  LRAMVA Summary'!H$22:H$23)*(MONTH($E19)-1)/12*$H19</f>
        <v>0</v>
      </c>
      <c r="O19" s="187">
        <f>SUM('1.  LRAMVA Summary'!I$22:I$23)*(MONTH($E19)-1)/12*$H19</f>
        <v>0</v>
      </c>
      <c r="P19" s="188"/>
      <c r="Q19" s="188">
        <f t="shared" si="1"/>
        <v>0.11159681724625001</v>
      </c>
    </row>
    <row r="20" spans="2:17" s="3" customFormat="1" ht="12.75" x14ac:dyDescent="0.2">
      <c r="B20" s="180" t="s">
        <v>71</v>
      </c>
      <c r="C20" s="180">
        <v>1.47E-2</v>
      </c>
      <c r="D20" s="193"/>
      <c r="E20" s="185">
        <v>40664</v>
      </c>
      <c r="F20" s="225">
        <v>2011</v>
      </c>
      <c r="G20" s="186" t="s">
        <v>89</v>
      </c>
      <c r="H20" s="473">
        <f t="shared" ref="H20:H21" si="2">C$17/12</f>
        <v>1.225E-3</v>
      </c>
      <c r="I20" s="187">
        <f>SUM('1.  LRAMVA Summary'!C$22:C$23)*(MONTH($E20)-1)/12*$H20</f>
        <v>8.0813248285E-2</v>
      </c>
      <c r="J20" s="187">
        <f>SUM('1.  LRAMVA Summary'!D$22:D$23)*(MONTH($E20)-1)/12*$H20</f>
        <v>6.2242125376666659E-2</v>
      </c>
      <c r="K20" s="187">
        <f>SUM('1.  LRAMVA Summary'!E$22:E$23)*(MONTH($E20)-1)/12*$H20</f>
        <v>5.7403826666666668E-3</v>
      </c>
      <c r="L20" s="187">
        <f>SUM('1.  LRAMVA Summary'!F$22:F$23)*(MONTH($E20)-1)/12*$H20</f>
        <v>0</v>
      </c>
      <c r="M20" s="187">
        <f>SUM('1.  LRAMVA Summary'!G$22:G$23)*(MONTH($E20)-1)/12*$H20</f>
        <v>0</v>
      </c>
      <c r="N20" s="187">
        <f>SUM('1.  LRAMVA Summary'!H$22:H$23)*(MONTH($E20)-1)/12*$H20</f>
        <v>0</v>
      </c>
      <c r="O20" s="187">
        <f>SUM('1.  LRAMVA Summary'!I$22:I$23)*(MONTH($E20)-1)/12*$H20</f>
        <v>0</v>
      </c>
      <c r="P20" s="188"/>
      <c r="Q20" s="188">
        <f t="shared" si="1"/>
        <v>0.14879575632833331</v>
      </c>
    </row>
    <row r="21" spans="2:17" s="3" customFormat="1" ht="12.75" x14ac:dyDescent="0.2">
      <c r="B21" s="180" t="s">
        <v>72</v>
      </c>
      <c r="C21" s="180">
        <v>1.47E-2</v>
      </c>
      <c r="D21" s="193"/>
      <c r="E21" s="185">
        <v>40695</v>
      </c>
      <c r="F21" s="225">
        <v>2011</v>
      </c>
      <c r="G21" s="186" t="s">
        <v>89</v>
      </c>
      <c r="H21" s="473">
        <f t="shared" si="2"/>
        <v>1.225E-3</v>
      </c>
      <c r="I21" s="187">
        <f>SUM('1.  LRAMVA Summary'!C$22:C$23)*(MONTH($E21)-1)/12*$H21</f>
        <v>0.10101656035624999</v>
      </c>
      <c r="J21" s="187">
        <f>SUM('1.  LRAMVA Summary'!D$22:D$23)*(MONTH($E21)-1)/12*$H21</f>
        <v>7.7802656720833321E-2</v>
      </c>
      <c r="K21" s="187">
        <f>SUM('1.  LRAMVA Summary'!E$22:E$23)*(MONTH($E21)-1)/12*$H21</f>
        <v>7.175478333333333E-3</v>
      </c>
      <c r="L21" s="187">
        <f>SUM('1.  LRAMVA Summary'!F$22:F$23)*(MONTH($E21)-1)/12*$H21</f>
        <v>0</v>
      </c>
      <c r="M21" s="187">
        <f>SUM('1.  LRAMVA Summary'!G$22:G$23)*(MONTH($E21)-1)/12*$H21</f>
        <v>0</v>
      </c>
      <c r="N21" s="187">
        <f>SUM('1.  LRAMVA Summary'!H$22:H$23)*(MONTH($E21)-1)/12*$H21</f>
        <v>0</v>
      </c>
      <c r="O21" s="187">
        <f>SUM('1.  LRAMVA Summary'!I$22:I$23)*(MONTH($E21)-1)/12*$H21</f>
        <v>0</v>
      </c>
      <c r="P21" s="188"/>
      <c r="Q21" s="188">
        <f t="shared" si="1"/>
        <v>0.18599469541041666</v>
      </c>
    </row>
    <row r="22" spans="2:17" s="3" customFormat="1" ht="12.75" x14ac:dyDescent="0.2">
      <c r="B22" s="180" t="s">
        <v>73</v>
      </c>
      <c r="C22" s="180">
        <v>1.47E-2</v>
      </c>
      <c r="D22" s="193"/>
      <c r="E22" s="185">
        <v>40725</v>
      </c>
      <c r="F22" s="225">
        <v>2011</v>
      </c>
      <c r="G22" s="186" t="s">
        <v>91</v>
      </c>
      <c r="H22" s="473">
        <f>C$18/12</f>
        <v>1.225E-3</v>
      </c>
      <c r="I22" s="187">
        <f>SUM('1.  LRAMVA Summary'!C$22:C$23)*(MONTH($E22)-1)/12*$H22</f>
        <v>0.12121987242750001</v>
      </c>
      <c r="J22" s="187">
        <f>SUM('1.  LRAMVA Summary'!D$22:D$23)*(MONTH($E22)-1)/12*$H22</f>
        <v>9.3363188064999991E-2</v>
      </c>
      <c r="K22" s="187">
        <f>SUM('1.  LRAMVA Summary'!E$22:E$23)*(MONTH($E22)-1)/12*$H22</f>
        <v>8.6105739999999993E-3</v>
      </c>
      <c r="L22" s="187">
        <f>SUM('1.  LRAMVA Summary'!F$22:F$23)*(MONTH($E22)-1)/12*$H22</f>
        <v>0</v>
      </c>
      <c r="M22" s="187">
        <f>SUM('1.  LRAMVA Summary'!G$22:G$23)*(MONTH($E22)-1)/12*$H22</f>
        <v>0</v>
      </c>
      <c r="N22" s="187">
        <f>SUM('1.  LRAMVA Summary'!H$22:H$23)*(MONTH($E22)-1)/12*$H22</f>
        <v>0</v>
      </c>
      <c r="O22" s="187">
        <f>SUM('1.  LRAMVA Summary'!I$22:I$23)*(MONTH($E22)-1)/12*$H22</f>
        <v>0</v>
      </c>
      <c r="P22" s="188"/>
      <c r="Q22" s="188">
        <f t="shared" si="1"/>
        <v>0.22319363449250001</v>
      </c>
    </row>
    <row r="23" spans="2:17" s="3" customFormat="1" ht="12.75" x14ac:dyDescent="0.2">
      <c r="B23" s="180" t="s">
        <v>74</v>
      </c>
      <c r="C23" s="180">
        <v>1.47E-2</v>
      </c>
      <c r="D23" s="193"/>
      <c r="E23" s="185">
        <v>40756</v>
      </c>
      <c r="F23" s="225">
        <v>2011</v>
      </c>
      <c r="G23" s="186" t="s">
        <v>91</v>
      </c>
      <c r="H23" s="473">
        <f t="shared" ref="H23:H24" si="3">C$18/12</f>
        <v>1.225E-3</v>
      </c>
      <c r="I23" s="187">
        <f>SUM('1.  LRAMVA Summary'!C$22:C$23)*(MONTH($E23)-1)/12*$H23</f>
        <v>0.14142318449874999</v>
      </c>
      <c r="J23" s="187">
        <f>SUM('1.  LRAMVA Summary'!D$22:D$23)*(MONTH($E23)-1)/12*$H23</f>
        <v>0.10892371940916665</v>
      </c>
      <c r="K23" s="187">
        <f>SUM('1.  LRAMVA Summary'!E$22:E$23)*(MONTH($E23)-1)/12*$H23</f>
        <v>1.0045669666666665E-2</v>
      </c>
      <c r="L23" s="187">
        <f>SUM('1.  LRAMVA Summary'!F$22:F$23)*(MONTH($E23)-1)/12*$H23</f>
        <v>0</v>
      </c>
      <c r="M23" s="187">
        <f>SUM('1.  LRAMVA Summary'!G$22:G$23)*(MONTH($E23)-1)/12*$H23</f>
        <v>0</v>
      </c>
      <c r="N23" s="187">
        <f>SUM('1.  LRAMVA Summary'!H$22:H$23)*(MONTH($E23)-1)/12*$H23</f>
        <v>0</v>
      </c>
      <c r="O23" s="187">
        <f>SUM('1.  LRAMVA Summary'!I$22:I$23)*(MONTH($E23)-1)/12*$H23</f>
        <v>0</v>
      </c>
      <c r="P23" s="188"/>
      <c r="Q23" s="188">
        <f t="shared" si="1"/>
        <v>0.26039257357458329</v>
      </c>
    </row>
    <row r="24" spans="2:17" s="3" customFormat="1" ht="12.75" x14ac:dyDescent="0.2">
      <c r="B24" s="180" t="s">
        <v>75</v>
      </c>
      <c r="C24" s="180">
        <v>1.47E-2</v>
      </c>
      <c r="D24" s="193"/>
      <c r="E24" s="185">
        <v>40787</v>
      </c>
      <c r="F24" s="225">
        <v>2011</v>
      </c>
      <c r="G24" s="186" t="s">
        <v>91</v>
      </c>
      <c r="H24" s="473">
        <f t="shared" si="3"/>
        <v>1.225E-3</v>
      </c>
      <c r="I24" s="187">
        <f>SUM('1.  LRAMVA Summary'!C$22:C$23)*(MONTH($E24)-1)/12*$H24</f>
        <v>0.16162649657</v>
      </c>
      <c r="J24" s="187">
        <f>SUM('1.  LRAMVA Summary'!D$22:D$23)*(MONTH($E24)-1)/12*$H24</f>
        <v>0.12448425075333332</v>
      </c>
      <c r="K24" s="187">
        <f>SUM('1.  LRAMVA Summary'!E$22:E$23)*(MONTH($E24)-1)/12*$H24</f>
        <v>1.1480765333333334E-2</v>
      </c>
      <c r="L24" s="187">
        <f>SUM('1.  LRAMVA Summary'!F$22:F$23)*(MONTH($E24)-1)/12*$H24</f>
        <v>0</v>
      </c>
      <c r="M24" s="187">
        <f>SUM('1.  LRAMVA Summary'!G$22:G$23)*(MONTH($E24)-1)/12*$H24</f>
        <v>0</v>
      </c>
      <c r="N24" s="187">
        <f>SUM('1.  LRAMVA Summary'!H$22:H$23)*(MONTH($E24)-1)/12*$H24</f>
        <v>0</v>
      </c>
      <c r="O24" s="187">
        <f>SUM('1.  LRAMVA Summary'!I$22:I$23)*(MONTH($E24)-1)/12*$H24</f>
        <v>0</v>
      </c>
      <c r="P24" s="188"/>
      <c r="Q24" s="188">
        <f t="shared" si="1"/>
        <v>0.29759151265666661</v>
      </c>
    </row>
    <row r="25" spans="2:17" s="3" customFormat="1" ht="12.75" x14ac:dyDescent="0.2">
      <c r="B25" s="180" t="s">
        <v>76</v>
      </c>
      <c r="C25" s="180">
        <v>1.47E-2</v>
      </c>
      <c r="D25" s="193"/>
      <c r="E25" s="185">
        <v>40817</v>
      </c>
      <c r="F25" s="225">
        <v>2011</v>
      </c>
      <c r="G25" s="186" t="s">
        <v>92</v>
      </c>
      <c r="H25" s="473">
        <f>C$19/12</f>
        <v>1.225E-3</v>
      </c>
      <c r="I25" s="187">
        <f>SUM('1.  LRAMVA Summary'!C$22:C$23)*(MONTH($E25)-1)/12*$H25</f>
        <v>0.18182980864124998</v>
      </c>
      <c r="J25" s="187">
        <f>SUM('1.  LRAMVA Summary'!D$22:D$23)*(MONTH($E25)-1)/12*$H25</f>
        <v>0.14004478209750001</v>
      </c>
      <c r="K25" s="187">
        <f>SUM('1.  LRAMVA Summary'!E$22:E$23)*(MONTH($E25)-1)/12*$H25</f>
        <v>1.2915861000000001E-2</v>
      </c>
      <c r="L25" s="187">
        <f>SUM('1.  LRAMVA Summary'!F$22:F$23)*(MONTH($E25)-1)/12*$H25</f>
        <v>0</v>
      </c>
      <c r="M25" s="187">
        <f>SUM('1.  LRAMVA Summary'!G$22:G$23)*(MONTH($E25)-1)/12*$H25</f>
        <v>0</v>
      </c>
      <c r="N25" s="187">
        <f>SUM('1.  LRAMVA Summary'!H$22:H$23)*(MONTH($E25)-1)/12*$H25</f>
        <v>0</v>
      </c>
      <c r="O25" s="187">
        <f>SUM('1.  LRAMVA Summary'!I$22:I$23)*(MONTH($E25)-1)/12*$H25</f>
        <v>0</v>
      </c>
      <c r="P25" s="188"/>
      <c r="Q25" s="188">
        <f t="shared" si="1"/>
        <v>0.33479045173874999</v>
      </c>
    </row>
    <row r="26" spans="2:17" s="3" customFormat="1" ht="12.75" x14ac:dyDescent="0.2">
      <c r="B26" s="180" t="s">
        <v>77</v>
      </c>
      <c r="C26" s="180">
        <v>1.47E-2</v>
      </c>
      <c r="D26" s="193"/>
      <c r="E26" s="185">
        <v>40848</v>
      </c>
      <c r="F26" s="225">
        <v>2011</v>
      </c>
      <c r="G26" s="186" t="s">
        <v>92</v>
      </c>
      <c r="H26" s="473">
        <f t="shared" ref="H26:H27" si="4">C$19/12</f>
        <v>1.225E-3</v>
      </c>
      <c r="I26" s="187">
        <f>SUM('1.  LRAMVA Summary'!C$22:C$23)*(MONTH($E26)-1)/12*$H26</f>
        <v>0.20203312071249999</v>
      </c>
      <c r="J26" s="187">
        <f>SUM('1.  LRAMVA Summary'!D$22:D$23)*(MONTH($E26)-1)/12*$H26</f>
        <v>0.15560531344166664</v>
      </c>
      <c r="K26" s="187">
        <f>SUM('1.  LRAMVA Summary'!E$22:E$23)*(MONTH($E26)-1)/12*$H26</f>
        <v>1.4350956666666666E-2</v>
      </c>
      <c r="L26" s="187">
        <f>SUM('1.  LRAMVA Summary'!F$22:F$23)*(MONTH($E26)-1)/12*$H26</f>
        <v>0</v>
      </c>
      <c r="M26" s="187">
        <f>SUM('1.  LRAMVA Summary'!G$22:G$23)*(MONTH($E26)-1)/12*$H26</f>
        <v>0</v>
      </c>
      <c r="N26" s="187">
        <f>SUM('1.  LRAMVA Summary'!H$22:H$23)*(MONTH($E26)-1)/12*$H26</f>
        <v>0</v>
      </c>
      <c r="O26" s="187">
        <f>SUM('1.  LRAMVA Summary'!I$22:I$23)*(MONTH($E26)-1)/12*$H26</f>
        <v>0</v>
      </c>
      <c r="P26" s="188"/>
      <c r="Q26" s="188">
        <f t="shared" si="1"/>
        <v>0.37198939082083332</v>
      </c>
    </row>
    <row r="27" spans="2:17" s="3" customFormat="1" ht="12.75" x14ac:dyDescent="0.2">
      <c r="B27" s="180" t="s">
        <v>78</v>
      </c>
      <c r="C27" s="180">
        <v>1.47E-2</v>
      </c>
      <c r="D27" s="193"/>
      <c r="E27" s="185">
        <v>40878</v>
      </c>
      <c r="F27" s="225">
        <v>2011</v>
      </c>
      <c r="G27" s="186" t="s">
        <v>92</v>
      </c>
      <c r="H27" s="473">
        <f t="shared" si="4"/>
        <v>1.225E-3</v>
      </c>
      <c r="I27" s="187">
        <f>SUM('1.  LRAMVA Summary'!C$22:C$23)*(MONTH($E27)-1)/12*$H27</f>
        <v>0.22223643278374999</v>
      </c>
      <c r="J27" s="187">
        <f>SUM('1.  LRAMVA Summary'!D$22:D$23)*(MONTH($E27)-1)/12*$H27</f>
        <v>0.17116584478583333</v>
      </c>
      <c r="K27" s="187">
        <f>SUM('1.  LRAMVA Summary'!E$22:E$23)*(MONTH($E27)-1)/12*$H27</f>
        <v>1.5786052333333331E-2</v>
      </c>
      <c r="L27" s="187">
        <f>SUM('1.  LRAMVA Summary'!F$22:F$23)*(MONTH($E27)-1)/12*$H27</f>
        <v>0</v>
      </c>
      <c r="M27" s="187">
        <f>SUM('1.  LRAMVA Summary'!G$22:G$23)*(MONTH($E27)-1)/12*$H27</f>
        <v>0</v>
      </c>
      <c r="N27" s="187">
        <f>SUM('1.  LRAMVA Summary'!H$22:H$23)*(MONTH($E27)-1)/12*$H27</f>
        <v>0</v>
      </c>
      <c r="O27" s="187">
        <f>SUM('1.  LRAMVA Summary'!I$22:I$23)*(MONTH($E27)-1)/12*$H27</f>
        <v>0</v>
      </c>
      <c r="P27" s="188"/>
      <c r="Q27" s="188">
        <f t="shared" si="1"/>
        <v>0.4091883299029167</v>
      </c>
    </row>
    <row r="28" spans="2:17" s="3" customFormat="1" ht="13.5" thickBot="1" x14ac:dyDescent="0.25">
      <c r="B28" s="180" t="s">
        <v>79</v>
      </c>
      <c r="C28" s="180">
        <v>1.47E-2</v>
      </c>
      <c r="D28" s="193"/>
      <c r="E28" s="197" t="s">
        <v>381</v>
      </c>
      <c r="F28" s="197"/>
      <c r="G28" s="198"/>
      <c r="H28" s="474"/>
      <c r="I28" s="199">
        <f>SUM(I16:I27)</f>
        <v>1.3334185967025001</v>
      </c>
      <c r="J28" s="199">
        <f t="shared" ref="J28:P28" si="5">SUM(J16:J27)</f>
        <v>1.026995068715</v>
      </c>
      <c r="K28" s="199">
        <f t="shared" si="5"/>
        <v>9.4716313999999996E-2</v>
      </c>
      <c r="L28" s="199">
        <f t="shared" si="5"/>
        <v>0</v>
      </c>
      <c r="M28" s="199">
        <f t="shared" si="5"/>
        <v>0</v>
      </c>
      <c r="N28" s="199">
        <f t="shared" si="5"/>
        <v>0</v>
      </c>
      <c r="O28" s="199">
        <f t="shared" si="5"/>
        <v>0</v>
      </c>
      <c r="P28" s="199">
        <f t="shared" si="5"/>
        <v>0</v>
      </c>
      <c r="Q28" s="199">
        <f>SUM(Q16:Q27)</f>
        <v>2.4551299794174999</v>
      </c>
    </row>
    <row r="29" spans="2:17" s="3" customFormat="1" ht="13.5" thickTop="1" x14ac:dyDescent="0.2">
      <c r="B29" s="180" t="s">
        <v>80</v>
      </c>
      <c r="C29" s="180">
        <v>1.47E-2</v>
      </c>
      <c r="D29" s="193"/>
      <c r="E29" s="226" t="s">
        <v>90</v>
      </c>
      <c r="F29" s="226"/>
      <c r="G29" s="227"/>
      <c r="H29" s="475">
        <v>0</v>
      </c>
      <c r="I29" s="228">
        <v>0</v>
      </c>
      <c r="J29" s="228">
        <v>0</v>
      </c>
      <c r="K29" s="228">
        <v>0</v>
      </c>
      <c r="L29" s="228"/>
      <c r="M29" s="228"/>
      <c r="N29" s="228">
        <v>0</v>
      </c>
      <c r="O29" s="228"/>
      <c r="P29" s="228">
        <v>0</v>
      </c>
      <c r="Q29" s="229">
        <v>0</v>
      </c>
    </row>
    <row r="30" spans="2:17" s="3" customFormat="1" ht="12.75" x14ac:dyDescent="0.2">
      <c r="B30" s="180" t="s">
        <v>81</v>
      </c>
      <c r="C30" s="180">
        <v>1.47E-2</v>
      </c>
      <c r="D30" s="193"/>
      <c r="E30" s="194" t="s">
        <v>388</v>
      </c>
      <c r="F30" s="194"/>
      <c r="G30" s="195"/>
      <c r="H30" s="476"/>
      <c r="I30" s="196">
        <f>I28+I29</f>
        <v>1.3334185967025001</v>
      </c>
      <c r="J30" s="196">
        <f t="shared" ref="J30:M30" si="6">J28+J29</f>
        <v>1.026995068715</v>
      </c>
      <c r="K30" s="196">
        <f t="shared" si="6"/>
        <v>9.4716313999999996E-2</v>
      </c>
      <c r="L30" s="196">
        <f t="shared" si="6"/>
        <v>0</v>
      </c>
      <c r="M30" s="196">
        <f t="shared" si="6"/>
        <v>0</v>
      </c>
      <c r="N30" s="196">
        <f>N28+N29</f>
        <v>0</v>
      </c>
      <c r="O30" s="196">
        <f>O28+O29</f>
        <v>0</v>
      </c>
      <c r="P30" s="196"/>
      <c r="Q30" s="196">
        <f>Q28+Q29</f>
        <v>2.4551299794174999</v>
      </c>
    </row>
    <row r="31" spans="2:17" s="3" customFormat="1" ht="12.75" x14ac:dyDescent="0.2">
      <c r="B31" s="180" t="s">
        <v>82</v>
      </c>
      <c r="C31" s="180">
        <v>1.47E-2</v>
      </c>
      <c r="D31" s="193"/>
      <c r="E31" s="185">
        <v>40909</v>
      </c>
      <c r="F31" s="185" t="s">
        <v>368</v>
      </c>
      <c r="G31" s="186" t="s">
        <v>88</v>
      </c>
      <c r="H31" s="477">
        <f t="shared" ref="H31:H33" si="7">C$20/12</f>
        <v>1.225E-3</v>
      </c>
      <c r="I31" s="187">
        <f>(SUM('1.  LRAMVA Summary'!C$22:C$24)+SUM('1.  LRAMVA Summary'!C$25:C$26)*(MONTH($E31)-1)/12)*$H31</f>
        <v>0.24243974485499997</v>
      </c>
      <c r="J31" s="187">
        <f>(SUM('1.  LRAMVA Summary'!D$22:D$24)+SUM('1.  LRAMVA Summary'!D$25:D$26)*(MONTH($E31)-1)/12)*$H31</f>
        <v>0.18672637612999998</v>
      </c>
      <c r="K31" s="187">
        <f>(SUM('1.  LRAMVA Summary'!E$22:E$24)+SUM('1.  LRAMVA Summary'!E$25:E$26)*(MONTH($E31)-1)/12)*$H31</f>
        <v>1.7221147999999999E-2</v>
      </c>
      <c r="L31" s="187">
        <f>(SUM('1.  LRAMVA Summary'!F$22:F$24)+SUM('1.  LRAMVA Summary'!F$25:F$26)*(MONTH($E31)-1)/12)*$H31</f>
        <v>0</v>
      </c>
      <c r="M31" s="187">
        <f>(SUM('1.  LRAMVA Summary'!G$22:G$24)+SUM('1.  LRAMVA Summary'!G$25:G$26)*(MONTH($E31)-1)/12)*$H31</f>
        <v>0</v>
      </c>
      <c r="N31" s="187">
        <f>(SUM('1.  LRAMVA Summary'!H$22:H$24)+SUM('1.  LRAMVA Summary'!H$25:H$26)*(MONTH($E31)-1)/12)*$H31</f>
        <v>0</v>
      </c>
      <c r="O31" s="187">
        <f>(SUM('1.  LRAMVA Summary'!I$22:I$24)+SUM('1.  LRAMVA Summary'!I$25:I$26)*(MONTH($E31)-1)/12)*$H31</f>
        <v>0</v>
      </c>
      <c r="P31" s="188"/>
      <c r="Q31" s="188">
        <f t="shared" ref="Q31:Q42" si="8">SUM(I31:P31)</f>
        <v>0.44638726898499997</v>
      </c>
    </row>
    <row r="32" spans="2:17" s="3" customFormat="1" ht="12.75" x14ac:dyDescent="0.2">
      <c r="B32" s="180" t="s">
        <v>83</v>
      </c>
      <c r="C32" s="180">
        <v>1.47E-2</v>
      </c>
      <c r="D32" s="193"/>
      <c r="E32" s="185">
        <v>40940</v>
      </c>
      <c r="F32" s="185" t="s">
        <v>368</v>
      </c>
      <c r="G32" s="186" t="s">
        <v>88</v>
      </c>
      <c r="H32" s="477">
        <f t="shared" si="7"/>
        <v>1.225E-3</v>
      </c>
      <c r="I32" s="187">
        <f>(SUM('1.  LRAMVA Summary'!C$22:C$24)+SUM('1.  LRAMVA Summary'!C$25:C$26)*(MONTH($E32)-1)/12)*$H32</f>
        <v>0.1283937010528553</v>
      </c>
      <c r="J32" s="187">
        <f>(SUM('1.  LRAMVA Summary'!D$22:D$24)+SUM('1.  LRAMVA Summary'!D$25:D$26)*(MONTH($E32)-1)/12)*$H32</f>
        <v>0.2130361643452961</v>
      </c>
      <c r="K32" s="187">
        <f>(SUM('1.  LRAMVA Summary'!E$22:E$24)+SUM('1.  LRAMVA Summary'!E$25:E$26)*(MONTH($E32)-1)/12)*$H32</f>
        <v>-1.1913533858402672E-2</v>
      </c>
      <c r="L32" s="187">
        <f>(SUM('1.  LRAMVA Summary'!F$22:F$24)+SUM('1.  LRAMVA Summary'!F$25:F$26)*(MONTH($E32)-1)/12)*$H32</f>
        <v>0</v>
      </c>
      <c r="M32" s="187">
        <f>(SUM('1.  LRAMVA Summary'!G$22:G$24)+SUM('1.  LRAMVA Summary'!G$25:G$26)*(MONTH($E32)-1)/12)*$H32</f>
        <v>0</v>
      </c>
      <c r="N32" s="187">
        <f>(SUM('1.  LRAMVA Summary'!H$22:H$24)+SUM('1.  LRAMVA Summary'!H$25:H$26)*(MONTH($E32)-1)/12)*$H32</f>
        <v>-2.1433468797222223E-2</v>
      </c>
      <c r="O32" s="187">
        <f>(SUM('1.  LRAMVA Summary'!I$22:I$24)+SUM('1.  LRAMVA Summary'!I$25:I$26)*(MONTH($E32)-1)/12)*$H32</f>
        <v>0</v>
      </c>
      <c r="P32" s="188"/>
      <c r="Q32" s="188">
        <f t="shared" si="8"/>
        <v>0.3080828627425265</v>
      </c>
    </row>
    <row r="33" spans="2:17" s="3" customFormat="1" ht="12.75" x14ac:dyDescent="0.2">
      <c r="B33" s="180" t="s">
        <v>84</v>
      </c>
      <c r="C33" s="180">
        <v>1.0999999999999999E-2</v>
      </c>
      <c r="D33" s="193"/>
      <c r="E33" s="185">
        <v>40969</v>
      </c>
      <c r="F33" s="185" t="s">
        <v>368</v>
      </c>
      <c r="G33" s="186" t="s">
        <v>88</v>
      </c>
      <c r="H33" s="477">
        <f t="shared" si="7"/>
        <v>1.225E-3</v>
      </c>
      <c r="I33" s="187">
        <f>(SUM('1.  LRAMVA Summary'!C$22:C$24)+SUM('1.  LRAMVA Summary'!C$25:C$26)*(MONTH($E33)-1)/12)*$H33</f>
        <v>1.4347657250710612E-2</v>
      </c>
      <c r="J33" s="187">
        <f>(SUM('1.  LRAMVA Summary'!D$22:D$24)+SUM('1.  LRAMVA Summary'!D$25:D$26)*(MONTH($E33)-1)/12)*$H33</f>
        <v>0.23934595256059218</v>
      </c>
      <c r="K33" s="187">
        <f>(SUM('1.  LRAMVA Summary'!E$22:E$24)+SUM('1.  LRAMVA Summary'!E$25:E$26)*(MONTH($E33)-1)/12)*$H33</f>
        <v>-4.104821571680535E-2</v>
      </c>
      <c r="L33" s="187">
        <f>(SUM('1.  LRAMVA Summary'!F$22:F$24)+SUM('1.  LRAMVA Summary'!F$25:F$26)*(MONTH($E33)-1)/12)*$H33</f>
        <v>0</v>
      </c>
      <c r="M33" s="187">
        <f>(SUM('1.  LRAMVA Summary'!G$22:G$24)+SUM('1.  LRAMVA Summary'!G$25:G$26)*(MONTH($E33)-1)/12)*$H33</f>
        <v>0</v>
      </c>
      <c r="N33" s="187">
        <f>(SUM('1.  LRAMVA Summary'!H$22:H$24)+SUM('1.  LRAMVA Summary'!H$25:H$26)*(MONTH($E33)-1)/12)*$H33</f>
        <v>-4.2866937594444446E-2</v>
      </c>
      <c r="O33" s="187">
        <f>(SUM('1.  LRAMVA Summary'!I$22:I$24)+SUM('1.  LRAMVA Summary'!I$25:I$26)*(MONTH($E33)-1)/12)*$H33</f>
        <v>0</v>
      </c>
      <c r="P33" s="188"/>
      <c r="Q33" s="188">
        <f t="shared" si="8"/>
        <v>0.16977845650005302</v>
      </c>
    </row>
    <row r="34" spans="2:17" s="3" customFormat="1" ht="12.75" x14ac:dyDescent="0.2">
      <c r="B34" s="180" t="s">
        <v>366</v>
      </c>
      <c r="C34" s="180">
        <v>1.0999999999999999E-2</v>
      </c>
      <c r="D34" s="193"/>
      <c r="E34" s="185">
        <v>41000</v>
      </c>
      <c r="F34" s="185" t="s">
        <v>368</v>
      </c>
      <c r="G34" s="186" t="s">
        <v>89</v>
      </c>
      <c r="H34" s="478">
        <f>C$21/12</f>
        <v>1.225E-3</v>
      </c>
      <c r="I34" s="187">
        <f>(SUM('1.  LRAMVA Summary'!C$22:C$24)+SUM('1.  LRAMVA Summary'!C$25:C$26)*(MONTH($E34)-1)/12)*$H34</f>
        <v>-9.9698386551434093E-2</v>
      </c>
      <c r="J34" s="187">
        <f>(SUM('1.  LRAMVA Summary'!D$22:D$24)+SUM('1.  LRAMVA Summary'!D$25:D$26)*(MONTH($E34)-1)/12)*$H34</f>
        <v>0.26565574077588827</v>
      </c>
      <c r="K34" s="187">
        <f>(SUM('1.  LRAMVA Summary'!E$22:E$24)+SUM('1.  LRAMVA Summary'!E$25:E$26)*(MONTH($E34)-1)/12)*$H34</f>
        <v>-7.0182897575208014E-2</v>
      </c>
      <c r="L34" s="187">
        <f>(SUM('1.  LRAMVA Summary'!F$22:F$24)+SUM('1.  LRAMVA Summary'!F$25:F$26)*(MONTH($E34)-1)/12)*$H34</f>
        <v>0</v>
      </c>
      <c r="M34" s="187">
        <f>(SUM('1.  LRAMVA Summary'!G$22:G$24)+SUM('1.  LRAMVA Summary'!G$25:G$26)*(MONTH($E34)-1)/12)*$H34</f>
        <v>0</v>
      </c>
      <c r="N34" s="187">
        <f>(SUM('1.  LRAMVA Summary'!H$22:H$24)+SUM('1.  LRAMVA Summary'!H$25:H$26)*(MONTH($E34)-1)/12)*$H34</f>
        <v>-6.4300406391666662E-2</v>
      </c>
      <c r="O34" s="187">
        <f>(SUM('1.  LRAMVA Summary'!I$22:I$24)+SUM('1.  LRAMVA Summary'!I$25:I$26)*(MONTH($E34)-1)/12)*$H34</f>
        <v>0</v>
      </c>
      <c r="P34" s="188"/>
      <c r="Q34" s="188">
        <f t="shared" si="8"/>
        <v>3.1474050257579503E-2</v>
      </c>
    </row>
    <row r="35" spans="2:17" s="3" customFormat="1" ht="12.75" x14ac:dyDescent="0.2">
      <c r="B35" s="180" t="s">
        <v>367</v>
      </c>
      <c r="C35" s="180">
        <v>1.0999999999999999E-2</v>
      </c>
      <c r="D35" s="193"/>
      <c r="E35" s="185">
        <v>41030</v>
      </c>
      <c r="F35" s="185" t="s">
        <v>368</v>
      </c>
      <c r="G35" s="186" t="s">
        <v>89</v>
      </c>
      <c r="H35" s="477">
        <f>C$21/12</f>
        <v>1.225E-3</v>
      </c>
      <c r="I35" s="187">
        <f>(SUM('1.  LRAMVA Summary'!C$22:C$24)+SUM('1.  LRAMVA Summary'!C$25:C$26)*(MONTH($E35)-1)/12)*$H35</f>
        <v>-0.21374443035357876</v>
      </c>
      <c r="J35" s="187">
        <f>(SUM('1.  LRAMVA Summary'!D$22:D$24)+SUM('1.  LRAMVA Summary'!D$25:D$26)*(MONTH($E35)-1)/12)*$H35</f>
        <v>0.29196552899118439</v>
      </c>
      <c r="K35" s="187">
        <f>(SUM('1.  LRAMVA Summary'!E$22:E$24)+SUM('1.  LRAMVA Summary'!E$25:E$26)*(MONTH($E35)-1)/12)*$H35</f>
        <v>-9.9317579433610692E-2</v>
      </c>
      <c r="L35" s="187">
        <f>(SUM('1.  LRAMVA Summary'!F$22:F$24)+SUM('1.  LRAMVA Summary'!F$25:F$26)*(MONTH($E35)-1)/12)*$H35</f>
        <v>0</v>
      </c>
      <c r="M35" s="187">
        <f>(SUM('1.  LRAMVA Summary'!G$22:G$24)+SUM('1.  LRAMVA Summary'!G$25:G$26)*(MONTH($E35)-1)/12)*$H35</f>
        <v>0</v>
      </c>
      <c r="N35" s="187">
        <f>(SUM('1.  LRAMVA Summary'!H$22:H$24)+SUM('1.  LRAMVA Summary'!H$25:H$26)*(MONTH($E35)-1)/12)*$H35</f>
        <v>-8.5733875188888892E-2</v>
      </c>
      <c r="O35" s="187">
        <f>(SUM('1.  LRAMVA Summary'!I$22:I$24)+SUM('1.  LRAMVA Summary'!I$25:I$26)*(MONTH($E35)-1)/12)*$H35</f>
        <v>0</v>
      </c>
      <c r="P35" s="188"/>
      <c r="Q35" s="188">
        <f t="shared" si="8"/>
        <v>-0.10683035598489396</v>
      </c>
    </row>
    <row r="36" spans="2:17" s="3" customFormat="1" ht="12.75" x14ac:dyDescent="0.2">
      <c r="B36" s="180" t="s">
        <v>120</v>
      </c>
      <c r="C36" s="180">
        <v>1.0999999999999999E-2</v>
      </c>
      <c r="D36" s="193"/>
      <c r="E36" s="185">
        <v>41061</v>
      </c>
      <c r="F36" s="185" t="s">
        <v>368</v>
      </c>
      <c r="G36" s="186" t="s">
        <v>89</v>
      </c>
      <c r="H36" s="477">
        <f>C$21/12</f>
        <v>1.225E-3</v>
      </c>
      <c r="I36" s="187">
        <f>(SUM('1.  LRAMVA Summary'!C$22:C$24)+SUM('1.  LRAMVA Summary'!C$25:C$26)*(MONTH($E36)-1)/12)*$H36</f>
        <v>-0.32779047415572349</v>
      </c>
      <c r="J36" s="187">
        <f>(SUM('1.  LRAMVA Summary'!D$22:D$24)+SUM('1.  LRAMVA Summary'!D$25:D$26)*(MONTH($E36)-1)/12)*$H36</f>
        <v>0.31827531720648056</v>
      </c>
      <c r="K36" s="187">
        <f>(SUM('1.  LRAMVA Summary'!E$22:E$24)+SUM('1.  LRAMVA Summary'!E$25:E$26)*(MONTH($E36)-1)/12)*$H36</f>
        <v>-0.12845226129201334</v>
      </c>
      <c r="L36" s="187">
        <f>(SUM('1.  LRAMVA Summary'!F$22:F$24)+SUM('1.  LRAMVA Summary'!F$25:F$26)*(MONTH($E36)-1)/12)*$H36</f>
        <v>0</v>
      </c>
      <c r="M36" s="187">
        <f>(SUM('1.  LRAMVA Summary'!G$22:G$24)+SUM('1.  LRAMVA Summary'!G$25:G$26)*(MONTH($E36)-1)/12)*$H36</f>
        <v>0</v>
      </c>
      <c r="N36" s="187">
        <f>(SUM('1.  LRAMVA Summary'!H$22:H$24)+SUM('1.  LRAMVA Summary'!H$25:H$26)*(MONTH($E36)-1)/12)*$H36</f>
        <v>-0.10716734398611112</v>
      </c>
      <c r="O36" s="187">
        <f>(SUM('1.  LRAMVA Summary'!I$22:I$24)+SUM('1.  LRAMVA Summary'!I$25:I$26)*(MONTH($E36)-1)/12)*$H36</f>
        <v>0</v>
      </c>
      <c r="P36" s="188"/>
      <c r="Q36" s="188">
        <f t="shared" si="8"/>
        <v>-0.24513476222736741</v>
      </c>
    </row>
    <row r="37" spans="2:17" s="3" customFormat="1" ht="12.75" x14ac:dyDescent="0.2">
      <c r="B37" s="180" t="s">
        <v>121</v>
      </c>
      <c r="C37" s="180">
        <v>1.0999999999999999E-2</v>
      </c>
      <c r="D37" s="193"/>
      <c r="E37" s="185">
        <v>41091</v>
      </c>
      <c r="F37" s="185" t="s">
        <v>368</v>
      </c>
      <c r="G37" s="186" t="s">
        <v>91</v>
      </c>
      <c r="H37" s="478">
        <f>C$22/12</f>
        <v>1.225E-3</v>
      </c>
      <c r="I37" s="187">
        <f>(SUM('1.  LRAMVA Summary'!C$22:C$24)+SUM('1.  LRAMVA Summary'!C$25:C$26)*(MONTH($E37)-1)/12)*$H37</f>
        <v>-0.44183651795786816</v>
      </c>
      <c r="J37" s="187">
        <f>(SUM('1.  LRAMVA Summary'!D$22:D$24)+SUM('1.  LRAMVA Summary'!D$25:D$26)*(MONTH($E37)-1)/12)*$H37</f>
        <v>0.34458510542177662</v>
      </c>
      <c r="K37" s="187">
        <f>(SUM('1.  LRAMVA Summary'!E$22:E$24)+SUM('1.  LRAMVA Summary'!E$25:E$26)*(MONTH($E37)-1)/12)*$H37</f>
        <v>-0.15758694315041605</v>
      </c>
      <c r="L37" s="187">
        <f>(SUM('1.  LRAMVA Summary'!F$22:F$24)+SUM('1.  LRAMVA Summary'!F$25:F$26)*(MONTH($E37)-1)/12)*$H37</f>
        <v>0</v>
      </c>
      <c r="M37" s="187">
        <f>(SUM('1.  LRAMVA Summary'!G$22:G$24)+SUM('1.  LRAMVA Summary'!G$25:G$26)*(MONTH($E37)-1)/12)*$H37</f>
        <v>0</v>
      </c>
      <c r="N37" s="187">
        <f>(SUM('1.  LRAMVA Summary'!H$22:H$24)+SUM('1.  LRAMVA Summary'!H$25:H$26)*(MONTH($E37)-1)/12)*$H37</f>
        <v>-0.12860081278333332</v>
      </c>
      <c r="O37" s="187">
        <f>(SUM('1.  LRAMVA Summary'!I$22:I$24)+SUM('1.  LRAMVA Summary'!I$25:I$26)*(MONTH($E37)-1)/12)*$H37</f>
        <v>0</v>
      </c>
      <c r="P37" s="188"/>
      <c r="Q37" s="188">
        <f t="shared" si="8"/>
        <v>-0.38343916846984094</v>
      </c>
    </row>
    <row r="38" spans="2:17" s="3" customFormat="1" ht="12.75" x14ac:dyDescent="0.2">
      <c r="B38" s="180" t="s">
        <v>122</v>
      </c>
      <c r="C38" s="180">
        <v>1.0999999999999999E-2</v>
      </c>
      <c r="D38" s="193"/>
      <c r="E38" s="185">
        <v>41122</v>
      </c>
      <c r="F38" s="185" t="s">
        <v>368</v>
      </c>
      <c r="G38" s="186" t="s">
        <v>91</v>
      </c>
      <c r="H38" s="477">
        <f>C$22/12</f>
        <v>1.225E-3</v>
      </c>
      <c r="I38" s="187">
        <f>(SUM('1.  LRAMVA Summary'!C$22:C$24)+SUM('1.  LRAMVA Summary'!C$25:C$26)*(MONTH($E38)-1)/12)*$H38</f>
        <v>-0.55588256176001294</v>
      </c>
      <c r="J38" s="187">
        <f>(SUM('1.  LRAMVA Summary'!D$22:D$24)+SUM('1.  LRAMVA Summary'!D$25:D$26)*(MONTH($E38)-1)/12)*$H38</f>
        <v>0.37089489363707279</v>
      </c>
      <c r="K38" s="187">
        <f>(SUM('1.  LRAMVA Summary'!E$22:E$24)+SUM('1.  LRAMVA Summary'!E$25:E$26)*(MONTH($E38)-1)/12)*$H38</f>
        <v>-0.18672162500881873</v>
      </c>
      <c r="L38" s="187">
        <f>(SUM('1.  LRAMVA Summary'!F$22:F$24)+SUM('1.  LRAMVA Summary'!F$25:F$26)*(MONTH($E38)-1)/12)*$H38</f>
        <v>0</v>
      </c>
      <c r="M38" s="187">
        <f>(SUM('1.  LRAMVA Summary'!G$22:G$24)+SUM('1.  LRAMVA Summary'!G$25:G$26)*(MONTH($E38)-1)/12)*$H38</f>
        <v>0</v>
      </c>
      <c r="N38" s="187">
        <f>(SUM('1.  LRAMVA Summary'!H$22:H$24)+SUM('1.  LRAMVA Summary'!H$25:H$26)*(MONTH($E38)-1)/12)*$H38</f>
        <v>-0.15003428158055554</v>
      </c>
      <c r="O38" s="187">
        <f>(SUM('1.  LRAMVA Summary'!I$22:I$24)+SUM('1.  LRAMVA Summary'!I$25:I$26)*(MONTH($E38)-1)/12)*$H38</f>
        <v>0</v>
      </c>
      <c r="P38" s="188"/>
      <c r="Q38" s="188">
        <f t="shared" si="8"/>
        <v>-0.52174357471231447</v>
      </c>
    </row>
    <row r="39" spans="2:17" s="3" customFormat="1" ht="12.75" x14ac:dyDescent="0.2">
      <c r="B39" s="180" t="s">
        <v>123</v>
      </c>
      <c r="C39" s="224">
        <v>1.0999999999999999E-2</v>
      </c>
      <c r="D39" s="193"/>
      <c r="E39" s="185">
        <v>41153</v>
      </c>
      <c r="F39" s="185" t="s">
        <v>368</v>
      </c>
      <c r="G39" s="186" t="s">
        <v>91</v>
      </c>
      <c r="H39" s="477">
        <f>C$22/12</f>
        <v>1.225E-3</v>
      </c>
      <c r="I39" s="187">
        <f>(SUM('1.  LRAMVA Summary'!C$22:C$24)+SUM('1.  LRAMVA Summary'!C$25:C$26)*(MONTH($E39)-1)/12)*$H39</f>
        <v>-0.66992860556215739</v>
      </c>
      <c r="J39" s="187">
        <f>(SUM('1.  LRAMVA Summary'!D$22:D$24)+SUM('1.  LRAMVA Summary'!D$25:D$26)*(MONTH($E39)-1)/12)*$H39</f>
        <v>0.39720468185236879</v>
      </c>
      <c r="K39" s="187">
        <f>(SUM('1.  LRAMVA Summary'!E$22:E$24)+SUM('1.  LRAMVA Summary'!E$25:E$26)*(MONTH($E39)-1)/12)*$H39</f>
        <v>-0.2158563068672214</v>
      </c>
      <c r="L39" s="187">
        <f>(SUM('1.  LRAMVA Summary'!F$22:F$24)+SUM('1.  LRAMVA Summary'!F$25:F$26)*(MONTH($E39)-1)/12)*$H39</f>
        <v>0</v>
      </c>
      <c r="M39" s="187">
        <f>(SUM('1.  LRAMVA Summary'!G$22:G$24)+SUM('1.  LRAMVA Summary'!G$25:G$26)*(MONTH($E39)-1)/12)*$H39</f>
        <v>0</v>
      </c>
      <c r="N39" s="187">
        <f>(SUM('1.  LRAMVA Summary'!H$22:H$24)+SUM('1.  LRAMVA Summary'!H$25:H$26)*(MONTH($E39)-1)/12)*$H39</f>
        <v>-0.17146775037777778</v>
      </c>
      <c r="O39" s="187">
        <f>(SUM('1.  LRAMVA Summary'!I$22:I$24)+SUM('1.  LRAMVA Summary'!I$25:I$26)*(MONTH($E39)-1)/12)*$H39</f>
        <v>0</v>
      </c>
      <c r="P39" s="188"/>
      <c r="Q39" s="188">
        <f t="shared" si="8"/>
        <v>-0.66004798095478778</v>
      </c>
    </row>
    <row r="40" spans="2:17" s="3" customFormat="1" ht="12.75" x14ac:dyDescent="0.2">
      <c r="B40" s="180" t="s">
        <v>124</v>
      </c>
      <c r="C40" s="224">
        <v>1.0999999999999999E-2</v>
      </c>
      <c r="D40" s="193"/>
      <c r="E40" s="185">
        <v>41183</v>
      </c>
      <c r="F40" s="185" t="s">
        <v>368</v>
      </c>
      <c r="G40" s="186" t="s">
        <v>92</v>
      </c>
      <c r="H40" s="478">
        <f>C$23/12</f>
        <v>1.225E-3</v>
      </c>
      <c r="I40" s="187">
        <f>(SUM('1.  LRAMVA Summary'!C$22:C$24)+SUM('1.  LRAMVA Summary'!C$25:C$26)*(MONTH($E40)-1)/12)*$H40</f>
        <v>-0.78397464936430228</v>
      </c>
      <c r="J40" s="187">
        <f>(SUM('1.  LRAMVA Summary'!D$22:D$24)+SUM('1.  LRAMVA Summary'!D$25:D$26)*(MONTH($E40)-1)/12)*$H40</f>
        <v>0.42351447006766491</v>
      </c>
      <c r="K40" s="187">
        <f>(SUM('1.  LRAMVA Summary'!E$22:E$24)+SUM('1.  LRAMVA Summary'!E$25:E$26)*(MONTH($E40)-1)/12)*$H40</f>
        <v>-0.24499098872562405</v>
      </c>
      <c r="L40" s="187">
        <f>(SUM('1.  LRAMVA Summary'!F$22:F$24)+SUM('1.  LRAMVA Summary'!F$25:F$26)*(MONTH($E40)-1)/12)*$H40</f>
        <v>0</v>
      </c>
      <c r="M40" s="187">
        <f>(SUM('1.  LRAMVA Summary'!G$22:G$24)+SUM('1.  LRAMVA Summary'!G$25:G$26)*(MONTH($E40)-1)/12)*$H40</f>
        <v>0</v>
      </c>
      <c r="N40" s="187">
        <f>(SUM('1.  LRAMVA Summary'!H$22:H$24)+SUM('1.  LRAMVA Summary'!H$25:H$26)*(MONTH($E40)-1)/12)*$H40</f>
        <v>-0.192901219175</v>
      </c>
      <c r="O40" s="187">
        <f>(SUM('1.  LRAMVA Summary'!I$22:I$24)+SUM('1.  LRAMVA Summary'!I$25:I$26)*(MONTH($E40)-1)/12)*$H40</f>
        <v>0</v>
      </c>
      <c r="P40" s="188"/>
      <c r="Q40" s="188">
        <f t="shared" si="8"/>
        <v>-0.79835238719726143</v>
      </c>
    </row>
    <row r="41" spans="2:17" s="3" customFormat="1" ht="12.75" x14ac:dyDescent="0.2">
      <c r="B41" s="180" t="s">
        <v>125</v>
      </c>
      <c r="C41" s="224">
        <v>1.0999999999999999E-2</v>
      </c>
      <c r="D41" s="193"/>
      <c r="E41" s="185">
        <v>41214</v>
      </c>
      <c r="F41" s="185" t="s">
        <v>368</v>
      </c>
      <c r="G41" s="186" t="s">
        <v>92</v>
      </c>
      <c r="H41" s="477">
        <f>C$23/12</f>
        <v>1.225E-3</v>
      </c>
      <c r="I41" s="187">
        <f>(SUM('1.  LRAMVA Summary'!C$22:C$24)+SUM('1.  LRAMVA Summary'!C$25:C$26)*(MONTH($E41)-1)/12)*$H41</f>
        <v>-0.89802069316644695</v>
      </c>
      <c r="J41" s="187">
        <f>(SUM('1.  LRAMVA Summary'!D$22:D$24)+SUM('1.  LRAMVA Summary'!D$25:D$26)*(MONTH($E41)-1)/12)*$H41</f>
        <v>0.44982425828296108</v>
      </c>
      <c r="K41" s="187">
        <f>(SUM('1.  LRAMVA Summary'!E$22:E$24)+SUM('1.  LRAMVA Summary'!E$25:E$26)*(MONTH($E41)-1)/12)*$H41</f>
        <v>-0.2741256705840267</v>
      </c>
      <c r="L41" s="187">
        <f>(SUM('1.  LRAMVA Summary'!F$22:F$24)+SUM('1.  LRAMVA Summary'!F$25:F$26)*(MONTH($E41)-1)/12)*$H41</f>
        <v>0</v>
      </c>
      <c r="M41" s="187">
        <f>(SUM('1.  LRAMVA Summary'!G$22:G$24)+SUM('1.  LRAMVA Summary'!G$25:G$26)*(MONTH($E41)-1)/12)*$H41</f>
        <v>0</v>
      </c>
      <c r="N41" s="187">
        <f>(SUM('1.  LRAMVA Summary'!H$22:H$24)+SUM('1.  LRAMVA Summary'!H$25:H$26)*(MONTH($E41)-1)/12)*$H41</f>
        <v>-0.21433468797222224</v>
      </c>
      <c r="O41" s="187">
        <f>(SUM('1.  LRAMVA Summary'!I$22:I$24)+SUM('1.  LRAMVA Summary'!I$25:I$26)*(MONTH($E41)-1)/12)*$H41</f>
        <v>0</v>
      </c>
      <c r="P41" s="188"/>
      <c r="Q41" s="188">
        <f t="shared" si="8"/>
        <v>-0.93665679343973485</v>
      </c>
    </row>
    <row r="42" spans="2:17" s="3" customFormat="1" ht="12.75" x14ac:dyDescent="0.2">
      <c r="B42" s="180" t="s">
        <v>126</v>
      </c>
      <c r="C42" s="224">
        <v>1.0999999999999999E-2</v>
      </c>
      <c r="D42" s="193"/>
      <c r="E42" s="185">
        <v>41244</v>
      </c>
      <c r="F42" s="185" t="s">
        <v>368</v>
      </c>
      <c r="G42" s="186" t="s">
        <v>92</v>
      </c>
      <c r="H42" s="477">
        <f>C$23/12</f>
        <v>1.225E-3</v>
      </c>
      <c r="I42" s="187">
        <f>(SUM('1.  LRAMVA Summary'!C$22:C$24)+SUM('1.  LRAMVA Summary'!C$25:C$26)*(MONTH($E42)-1)/12)*$H42</f>
        <v>-1.0120667369685918</v>
      </c>
      <c r="J42" s="187">
        <f>(SUM('1.  LRAMVA Summary'!D$22:D$24)+SUM('1.  LRAMVA Summary'!D$25:D$26)*(MONTH($E42)-1)/12)*$H42</f>
        <v>0.47613404649825708</v>
      </c>
      <c r="K42" s="187">
        <f>(SUM('1.  LRAMVA Summary'!E$22:E$24)+SUM('1.  LRAMVA Summary'!E$25:E$26)*(MONTH($E42)-1)/12)*$H42</f>
        <v>-0.30326035244242944</v>
      </c>
      <c r="L42" s="187">
        <f>(SUM('1.  LRAMVA Summary'!F$22:F$24)+SUM('1.  LRAMVA Summary'!F$25:F$26)*(MONTH($E42)-1)/12)*$H42</f>
        <v>0</v>
      </c>
      <c r="M42" s="187">
        <f>(SUM('1.  LRAMVA Summary'!G$22:G$24)+SUM('1.  LRAMVA Summary'!G$25:G$26)*(MONTH($E42)-1)/12)*$H42</f>
        <v>0</v>
      </c>
      <c r="N42" s="187">
        <f>(SUM('1.  LRAMVA Summary'!H$22:H$24)+SUM('1.  LRAMVA Summary'!H$25:H$26)*(MONTH($E42)-1)/12)*$H42</f>
        <v>-0.23576815676944443</v>
      </c>
      <c r="O42" s="187">
        <f>(SUM('1.  LRAMVA Summary'!I$22:I$24)+SUM('1.  LRAMVA Summary'!I$25:I$26)*(MONTH($E42)-1)/12)*$H42</f>
        <v>0</v>
      </c>
      <c r="P42" s="188"/>
      <c r="Q42" s="188">
        <f t="shared" si="8"/>
        <v>-1.0749611996822086</v>
      </c>
    </row>
    <row r="43" spans="2:17" s="3" customFormat="1" ht="13.5" thickBot="1" x14ac:dyDescent="0.25">
      <c r="B43" s="180" t="s">
        <v>127</v>
      </c>
      <c r="C43" s="224">
        <v>1.0999999999999999E-2</v>
      </c>
      <c r="D43" s="193"/>
      <c r="E43" s="197" t="s">
        <v>382</v>
      </c>
      <c r="F43" s="197"/>
      <c r="G43" s="198"/>
      <c r="H43" s="479"/>
      <c r="I43" s="199">
        <f>SUM(I30:I42)</f>
        <v>-3.2843433559790496</v>
      </c>
      <c r="J43" s="199">
        <f t="shared" ref="J43:P43" si="9">SUM(J30:J42)</f>
        <v>5.0041576044845417</v>
      </c>
      <c r="K43" s="199">
        <f t="shared" si="9"/>
        <v>-1.6215189126545764</v>
      </c>
      <c r="L43" s="199">
        <f t="shared" si="9"/>
        <v>0</v>
      </c>
      <c r="M43" s="199">
        <f t="shared" si="9"/>
        <v>0</v>
      </c>
      <c r="N43" s="199">
        <f t="shared" si="9"/>
        <v>-1.4146089406166669</v>
      </c>
      <c r="O43" s="199">
        <f t="shared" si="9"/>
        <v>0</v>
      </c>
      <c r="P43" s="199">
        <f t="shared" si="9"/>
        <v>0</v>
      </c>
      <c r="Q43" s="199">
        <f>SUM(Q30:Q42)</f>
        <v>-1.31631360476575</v>
      </c>
    </row>
    <row r="44" spans="2:17" s="3" customFormat="1" ht="13.5" thickTop="1" x14ac:dyDescent="0.2">
      <c r="B44" s="180" t="s">
        <v>128</v>
      </c>
      <c r="C44" s="224">
        <v>1.0999999999999999E-2</v>
      </c>
      <c r="D44" s="193"/>
      <c r="E44" s="226" t="s">
        <v>90</v>
      </c>
      <c r="F44" s="226"/>
      <c r="G44" s="227">
        <v>0</v>
      </c>
      <c r="H44" s="475">
        <v>0</v>
      </c>
      <c r="I44" s="228">
        <v>0</v>
      </c>
      <c r="J44" s="228">
        <v>0</v>
      </c>
      <c r="K44" s="228">
        <v>0</v>
      </c>
      <c r="L44" s="228"/>
      <c r="M44" s="228"/>
      <c r="N44" s="228">
        <v>0</v>
      </c>
      <c r="O44" s="228"/>
      <c r="P44" s="228">
        <v>0</v>
      </c>
      <c r="Q44" s="229">
        <v>0</v>
      </c>
    </row>
    <row r="45" spans="2:17" s="3" customFormat="1" ht="12.75" x14ac:dyDescent="0.2">
      <c r="B45" s="180" t="s">
        <v>129</v>
      </c>
      <c r="C45" s="224">
        <v>1.0999999999999999E-2</v>
      </c>
      <c r="D45" s="193"/>
      <c r="E45" s="194" t="s">
        <v>389</v>
      </c>
      <c r="F45" s="194"/>
      <c r="G45" s="195"/>
      <c r="H45" s="476"/>
      <c r="I45" s="196">
        <f t="shared" ref="I45:O45" si="10">I43+I44</f>
        <v>-3.2843433559790496</v>
      </c>
      <c r="J45" s="196">
        <f t="shared" si="10"/>
        <v>5.0041576044845417</v>
      </c>
      <c r="K45" s="196">
        <f t="shared" si="10"/>
        <v>-1.6215189126545764</v>
      </c>
      <c r="L45" s="196">
        <f t="shared" si="10"/>
        <v>0</v>
      </c>
      <c r="M45" s="196">
        <f t="shared" si="10"/>
        <v>0</v>
      </c>
      <c r="N45" s="196">
        <f t="shared" si="10"/>
        <v>-1.4146089406166669</v>
      </c>
      <c r="O45" s="196">
        <f t="shared" si="10"/>
        <v>0</v>
      </c>
      <c r="P45" s="196">
        <f>P43+P44</f>
        <v>0</v>
      </c>
      <c r="Q45" s="196">
        <f>Q43+Q44</f>
        <v>-1.31631360476575</v>
      </c>
    </row>
    <row r="46" spans="2:17" s="3" customFormat="1" ht="12.75" x14ac:dyDescent="0.2">
      <c r="B46" s="180" t="s">
        <v>130</v>
      </c>
      <c r="C46" s="224">
        <v>1.0999999999999999E-2</v>
      </c>
      <c r="D46" s="193"/>
      <c r="E46" s="185">
        <v>41275</v>
      </c>
      <c r="F46" s="185" t="s">
        <v>369</v>
      </c>
      <c r="G46" s="186" t="s">
        <v>88</v>
      </c>
      <c r="H46" s="478">
        <f>C$24/12</f>
        <v>1.225E-3</v>
      </c>
      <c r="I46" s="187">
        <f>(SUM('1.  LRAMVA Summary'!C$22:C$27)+SUM('1.  LRAMVA Summary'!C$28:C$29)*(MONTH($E46)-1)/12)*$H46</f>
        <v>-1.1261127807707363</v>
      </c>
      <c r="J46" s="187">
        <f>(SUM('1.  LRAMVA Summary'!D$22:D$27)+SUM('1.  LRAMVA Summary'!D$28:D$29)*(MONTH($E46)-1)/12)*$H46</f>
        <v>0.50244383471355325</v>
      </c>
      <c r="K46" s="187">
        <f>(SUM('1.  LRAMVA Summary'!E$22:E$27)+SUM('1.  LRAMVA Summary'!E$28:E$29)*(MONTH($E46)-1)/12)*$H46</f>
        <v>-0.33239503430083206</v>
      </c>
      <c r="L46" s="187">
        <f>(SUM('1.  LRAMVA Summary'!F$22:F$27)+SUM('1.  LRAMVA Summary'!F$28:F$29)*(MONTH($E46)-1)/12)*$H46</f>
        <v>0</v>
      </c>
      <c r="M46" s="187">
        <f>(SUM('1.  LRAMVA Summary'!G$22:G$27)+SUM('1.  LRAMVA Summary'!G$28:G$29)*(MONTH($E46)-1)/12)*$H46</f>
        <v>0</v>
      </c>
      <c r="N46" s="187">
        <f>(SUM('1.  LRAMVA Summary'!H$22:H$27)+SUM('1.  LRAMVA Summary'!H$28:H$29)*(MONTH($E46)-1)/12)*$H46</f>
        <v>-0.25720162556666665</v>
      </c>
      <c r="O46" s="187">
        <f>(SUM('1.  LRAMVA Summary'!I$22:I$27)+SUM('1.  LRAMVA Summary'!I$28:I$29)*(MONTH($E46)-1)/12)*$H46</f>
        <v>0</v>
      </c>
      <c r="P46" s="188"/>
      <c r="Q46" s="188">
        <f t="shared" ref="Q46:Q57" si="11">SUM(I46:P46)</f>
        <v>-1.2132656059246818</v>
      </c>
    </row>
    <row r="47" spans="2:17" s="3" customFormat="1" ht="12.75" x14ac:dyDescent="0.2">
      <c r="B47" s="180" t="s">
        <v>131</v>
      </c>
      <c r="C47" s="224">
        <v>1.0999999999999999E-2</v>
      </c>
      <c r="D47" s="193"/>
      <c r="E47" s="185">
        <v>41306</v>
      </c>
      <c r="F47" s="185" t="s">
        <v>369</v>
      </c>
      <c r="G47" s="186" t="s">
        <v>88</v>
      </c>
      <c r="H47" s="477">
        <f t="shared" ref="H47:H48" si="12">C$24/12</f>
        <v>1.225E-3</v>
      </c>
      <c r="I47" s="187">
        <f>(SUM('1.  LRAMVA Summary'!C$22:C$27)+SUM('1.  LRAMVA Summary'!C$28:C$29)*(MONTH($E47)-1)/12)*$H47</f>
        <v>-1.2331918266997761</v>
      </c>
      <c r="J47" s="187">
        <f>(SUM('1.  LRAMVA Summary'!D$22:D$27)+SUM('1.  LRAMVA Summary'!D$28:D$29)*(MONTH($E47)-1)/12)*$H47</f>
        <v>0.55897464980553757</v>
      </c>
      <c r="K47" s="187">
        <f>(SUM('1.  LRAMVA Summary'!E$22:E$27)+SUM('1.  LRAMVA Summary'!E$28:E$29)*(MONTH($E47)-1)/12)*$H47</f>
        <v>-0.36612783929672504</v>
      </c>
      <c r="L47" s="187">
        <f>(SUM('1.  LRAMVA Summary'!F$22:F$27)+SUM('1.  LRAMVA Summary'!F$28:F$29)*(MONTH($E47)-1)/12)*$H47</f>
        <v>0</v>
      </c>
      <c r="M47" s="187">
        <f>(SUM('1.  LRAMVA Summary'!G$22:G$27)+SUM('1.  LRAMVA Summary'!G$28:G$29)*(MONTH($E47)-1)/12)*$H47</f>
        <v>0</v>
      </c>
      <c r="N47" s="187">
        <f>(SUM('1.  LRAMVA Summary'!H$22:H$27)+SUM('1.  LRAMVA Summary'!H$28:H$29)*(MONTH($E47)-1)/12)*$H47</f>
        <v>-0.28048861096666666</v>
      </c>
      <c r="O47" s="187">
        <f>(SUM('1.  LRAMVA Summary'!I$22:I$27)+SUM('1.  LRAMVA Summary'!I$28:I$29)*(MONTH($E47)-1)/12)*$H47</f>
        <v>0</v>
      </c>
      <c r="P47" s="188"/>
      <c r="Q47" s="188">
        <f t="shared" si="11"/>
        <v>-1.3208336271576302</v>
      </c>
    </row>
    <row r="48" spans="2:17" s="3" customFormat="1" ht="12.75" x14ac:dyDescent="0.2">
      <c r="B48" s="180" t="s">
        <v>132</v>
      </c>
      <c r="C48" s="224">
        <v>1.0999999999999999E-2</v>
      </c>
      <c r="D48" s="193"/>
      <c r="E48" s="185">
        <v>41334</v>
      </c>
      <c r="F48" s="185" t="s">
        <v>369</v>
      </c>
      <c r="G48" s="186" t="s">
        <v>88</v>
      </c>
      <c r="H48" s="477">
        <f t="shared" si="12"/>
        <v>1.225E-3</v>
      </c>
      <c r="I48" s="187">
        <f>(SUM('1.  LRAMVA Summary'!C$22:C$27)+SUM('1.  LRAMVA Summary'!C$28:C$29)*(MONTH($E48)-1)/12)*$H48</f>
        <v>-1.3402708726288157</v>
      </c>
      <c r="J48" s="187">
        <f>(SUM('1.  LRAMVA Summary'!D$22:D$27)+SUM('1.  LRAMVA Summary'!D$28:D$29)*(MONTH($E48)-1)/12)*$H48</f>
        <v>0.61550546489752189</v>
      </c>
      <c r="K48" s="187">
        <f>(SUM('1.  LRAMVA Summary'!E$22:E$27)+SUM('1.  LRAMVA Summary'!E$28:E$29)*(MONTH($E48)-1)/12)*$H48</f>
        <v>-0.39986064429261803</v>
      </c>
      <c r="L48" s="187">
        <f>(SUM('1.  LRAMVA Summary'!F$22:F$27)+SUM('1.  LRAMVA Summary'!F$28:F$29)*(MONTH($E48)-1)/12)*$H48</f>
        <v>0</v>
      </c>
      <c r="M48" s="187">
        <f>(SUM('1.  LRAMVA Summary'!G$22:G$27)+SUM('1.  LRAMVA Summary'!G$28:G$29)*(MONTH($E48)-1)/12)*$H48</f>
        <v>0</v>
      </c>
      <c r="N48" s="187">
        <f>(SUM('1.  LRAMVA Summary'!H$22:H$27)+SUM('1.  LRAMVA Summary'!H$28:H$29)*(MONTH($E48)-1)/12)*$H48</f>
        <v>-0.30377559636666662</v>
      </c>
      <c r="O48" s="187">
        <f>(SUM('1.  LRAMVA Summary'!I$22:I$27)+SUM('1.  LRAMVA Summary'!I$28:I$29)*(MONTH($E48)-1)/12)*$H48</f>
        <v>0</v>
      </c>
      <c r="P48" s="188"/>
      <c r="Q48" s="188">
        <f t="shared" si="11"/>
        <v>-1.4284016483905786</v>
      </c>
    </row>
    <row r="49" spans="1:21" s="3" customFormat="1" ht="12.75" x14ac:dyDescent="0.2">
      <c r="B49" s="180" t="s">
        <v>133</v>
      </c>
      <c r="C49" s="224">
        <v>1.0999999999999999E-2</v>
      </c>
      <c r="D49" s="193"/>
      <c r="E49" s="185">
        <v>41365</v>
      </c>
      <c r="F49" s="185" t="s">
        <v>369</v>
      </c>
      <c r="G49" s="186" t="s">
        <v>89</v>
      </c>
      <c r="H49" s="478">
        <f>C$25/12</f>
        <v>1.225E-3</v>
      </c>
      <c r="I49" s="187">
        <f>(SUM('1.  LRAMVA Summary'!C$22:C$27)+SUM('1.  LRAMVA Summary'!C$28:C$29)*(MONTH($E49)-1)/12)*$H49</f>
        <v>-1.4473499185578556</v>
      </c>
      <c r="J49" s="187">
        <f>(SUM('1.  LRAMVA Summary'!D$22:D$27)+SUM('1.  LRAMVA Summary'!D$28:D$29)*(MONTH($E49)-1)/12)*$H49</f>
        <v>0.67203627998950632</v>
      </c>
      <c r="K49" s="187">
        <f>(SUM('1.  LRAMVA Summary'!E$22:E$27)+SUM('1.  LRAMVA Summary'!E$28:E$29)*(MONTH($E49)-1)/12)*$H49</f>
        <v>-0.43359344928851107</v>
      </c>
      <c r="L49" s="187">
        <f>(SUM('1.  LRAMVA Summary'!F$22:F$27)+SUM('1.  LRAMVA Summary'!F$28:F$29)*(MONTH($E49)-1)/12)*$H49</f>
        <v>0</v>
      </c>
      <c r="M49" s="187">
        <f>(SUM('1.  LRAMVA Summary'!G$22:G$27)+SUM('1.  LRAMVA Summary'!G$28:G$29)*(MONTH($E49)-1)/12)*$H49</f>
        <v>0</v>
      </c>
      <c r="N49" s="187">
        <f>(SUM('1.  LRAMVA Summary'!H$22:H$27)+SUM('1.  LRAMVA Summary'!H$28:H$29)*(MONTH($E49)-1)/12)*$H49</f>
        <v>-0.32706258176666669</v>
      </c>
      <c r="O49" s="187">
        <f>(SUM('1.  LRAMVA Summary'!I$22:I$27)+SUM('1.  LRAMVA Summary'!I$28:I$29)*(MONTH($E49)-1)/12)*$H49</f>
        <v>0</v>
      </c>
      <c r="P49" s="188"/>
      <c r="Q49" s="188">
        <f t="shared" si="11"/>
        <v>-1.535969669623527</v>
      </c>
    </row>
    <row r="50" spans="1:21" s="3" customFormat="1" ht="12.75" x14ac:dyDescent="0.2">
      <c r="B50" s="180" t="s">
        <v>134</v>
      </c>
      <c r="C50" s="224">
        <v>1.0999999999999999E-2</v>
      </c>
      <c r="D50" s="193"/>
      <c r="E50" s="185">
        <v>41395</v>
      </c>
      <c r="F50" s="185" t="s">
        <v>369</v>
      </c>
      <c r="G50" s="186" t="s">
        <v>89</v>
      </c>
      <c r="H50" s="477">
        <f t="shared" ref="H50:H51" si="13">C$25/12</f>
        <v>1.225E-3</v>
      </c>
      <c r="I50" s="187">
        <f>(SUM('1.  LRAMVA Summary'!C$22:C$27)+SUM('1.  LRAMVA Summary'!C$28:C$29)*(MONTH($E50)-1)/12)*$H50</f>
        <v>-1.5544289644868952</v>
      </c>
      <c r="J50" s="187">
        <f>(SUM('1.  LRAMVA Summary'!D$22:D$27)+SUM('1.  LRAMVA Summary'!D$28:D$29)*(MONTH($E50)-1)/12)*$H50</f>
        <v>0.72856709508149065</v>
      </c>
      <c r="K50" s="187">
        <f>(SUM('1.  LRAMVA Summary'!E$22:E$27)+SUM('1.  LRAMVA Summary'!E$28:E$29)*(MONTH($E50)-1)/12)*$H50</f>
        <v>-0.46732625428440405</v>
      </c>
      <c r="L50" s="187">
        <f>(SUM('1.  LRAMVA Summary'!F$22:F$27)+SUM('1.  LRAMVA Summary'!F$28:F$29)*(MONTH($E50)-1)/12)*$H50</f>
        <v>0</v>
      </c>
      <c r="M50" s="187">
        <f>(SUM('1.  LRAMVA Summary'!G$22:G$27)+SUM('1.  LRAMVA Summary'!G$28:G$29)*(MONTH($E50)-1)/12)*$H50</f>
        <v>0</v>
      </c>
      <c r="N50" s="187">
        <f>(SUM('1.  LRAMVA Summary'!H$22:H$27)+SUM('1.  LRAMVA Summary'!H$28:H$29)*(MONTH($E50)-1)/12)*$H50</f>
        <v>-0.35034956716666665</v>
      </c>
      <c r="O50" s="187">
        <f>(SUM('1.  LRAMVA Summary'!I$22:I$27)+SUM('1.  LRAMVA Summary'!I$28:I$29)*(MONTH($E50)-1)/12)*$H50</f>
        <v>0</v>
      </c>
      <c r="P50" s="188"/>
      <c r="Q50" s="188">
        <f t="shared" si="11"/>
        <v>-1.6435376908564754</v>
      </c>
    </row>
    <row r="51" spans="1:21" s="3" customFormat="1" ht="12.75" x14ac:dyDescent="0.2">
      <c r="B51" s="180" t="s">
        <v>135</v>
      </c>
      <c r="C51" s="224">
        <v>1.0999999999999999E-2</v>
      </c>
      <c r="D51" s="193"/>
      <c r="E51" s="185">
        <v>41426</v>
      </c>
      <c r="F51" s="185" t="s">
        <v>369</v>
      </c>
      <c r="G51" s="186" t="s">
        <v>89</v>
      </c>
      <c r="H51" s="477">
        <f t="shared" si="13"/>
        <v>1.225E-3</v>
      </c>
      <c r="I51" s="187">
        <f>(SUM('1.  LRAMVA Summary'!C$22:C$27)+SUM('1.  LRAMVA Summary'!C$28:C$29)*(MONTH($E51)-1)/12)*$H51</f>
        <v>-1.661508010415935</v>
      </c>
      <c r="J51" s="187">
        <f>(SUM('1.  LRAMVA Summary'!D$22:D$27)+SUM('1.  LRAMVA Summary'!D$28:D$29)*(MONTH($E51)-1)/12)*$H51</f>
        <v>0.78509791017347497</v>
      </c>
      <c r="K51" s="187">
        <f>(SUM('1.  LRAMVA Summary'!E$22:E$27)+SUM('1.  LRAMVA Summary'!E$28:E$29)*(MONTH($E51)-1)/12)*$H51</f>
        <v>-0.50105905928029704</v>
      </c>
      <c r="L51" s="187">
        <f>(SUM('1.  LRAMVA Summary'!F$22:F$27)+SUM('1.  LRAMVA Summary'!F$28:F$29)*(MONTH($E51)-1)/12)*$H51</f>
        <v>0</v>
      </c>
      <c r="M51" s="187">
        <f>(SUM('1.  LRAMVA Summary'!G$22:G$27)+SUM('1.  LRAMVA Summary'!G$28:G$29)*(MONTH($E51)-1)/12)*$H51</f>
        <v>0</v>
      </c>
      <c r="N51" s="187">
        <f>(SUM('1.  LRAMVA Summary'!H$22:H$27)+SUM('1.  LRAMVA Summary'!H$28:H$29)*(MONTH($E51)-1)/12)*$H51</f>
        <v>-0.37363655256666667</v>
      </c>
      <c r="O51" s="187">
        <f>(SUM('1.  LRAMVA Summary'!I$22:I$27)+SUM('1.  LRAMVA Summary'!I$28:I$29)*(MONTH($E51)-1)/12)*$H51</f>
        <v>0</v>
      </c>
      <c r="P51" s="188"/>
      <c r="Q51" s="188">
        <f t="shared" si="11"/>
        <v>-1.7511057120894238</v>
      </c>
    </row>
    <row r="52" spans="1:21" s="3" customFormat="1" ht="12.75" x14ac:dyDescent="0.2">
      <c r="B52" s="180" t="s">
        <v>136</v>
      </c>
      <c r="C52" s="224">
        <v>1.0999999999999999E-2</v>
      </c>
      <c r="D52" s="193"/>
      <c r="E52" s="185">
        <v>41456</v>
      </c>
      <c r="F52" s="185" t="s">
        <v>369</v>
      </c>
      <c r="G52" s="186" t="s">
        <v>91</v>
      </c>
      <c r="H52" s="478">
        <f>C$26/12</f>
        <v>1.225E-3</v>
      </c>
      <c r="I52" s="187">
        <f>(SUM('1.  LRAMVA Summary'!C$22:C$27)+SUM('1.  LRAMVA Summary'!C$28:C$29)*(MONTH($E52)-1)/12)*$H52</f>
        <v>-1.7685870563449744</v>
      </c>
      <c r="J52" s="187">
        <f>(SUM('1.  LRAMVA Summary'!D$22:D$27)+SUM('1.  LRAMVA Summary'!D$28:D$29)*(MONTH($E52)-1)/12)*$H52</f>
        <v>0.84162872526545929</v>
      </c>
      <c r="K52" s="187">
        <f>(SUM('1.  LRAMVA Summary'!E$22:E$27)+SUM('1.  LRAMVA Summary'!E$28:E$29)*(MONTH($E52)-1)/12)*$H52</f>
        <v>-0.53479186427619008</v>
      </c>
      <c r="L52" s="187">
        <f>(SUM('1.  LRAMVA Summary'!F$22:F$27)+SUM('1.  LRAMVA Summary'!F$28:F$29)*(MONTH($E52)-1)/12)*$H52</f>
        <v>0</v>
      </c>
      <c r="M52" s="187">
        <f>(SUM('1.  LRAMVA Summary'!G$22:G$27)+SUM('1.  LRAMVA Summary'!G$28:G$29)*(MONTH($E52)-1)/12)*$H52</f>
        <v>0</v>
      </c>
      <c r="N52" s="187">
        <f>(SUM('1.  LRAMVA Summary'!H$22:H$27)+SUM('1.  LRAMVA Summary'!H$28:H$29)*(MONTH($E52)-1)/12)*$H52</f>
        <v>-0.39692353796666663</v>
      </c>
      <c r="O52" s="187">
        <f>(SUM('1.  LRAMVA Summary'!I$22:I$27)+SUM('1.  LRAMVA Summary'!I$28:I$29)*(MONTH($E52)-1)/12)*$H52</f>
        <v>0</v>
      </c>
      <c r="P52" s="188"/>
      <c r="Q52" s="188">
        <f t="shared" si="11"/>
        <v>-1.858673733322372</v>
      </c>
    </row>
    <row r="53" spans="1:21" s="3" customFormat="1" ht="12.75" x14ac:dyDescent="0.2">
      <c r="B53" s="180" t="s">
        <v>138</v>
      </c>
      <c r="C53" s="224">
        <v>1.0999999999999999E-2</v>
      </c>
      <c r="D53" s="193"/>
      <c r="E53" s="185">
        <v>41487</v>
      </c>
      <c r="F53" s="185" t="s">
        <v>369</v>
      </c>
      <c r="G53" s="186" t="s">
        <v>91</v>
      </c>
      <c r="H53" s="477">
        <f t="shared" ref="H53:H54" si="14">C$26/12</f>
        <v>1.225E-3</v>
      </c>
      <c r="I53" s="187">
        <f>(SUM('1.  LRAMVA Summary'!C$22:C$27)+SUM('1.  LRAMVA Summary'!C$28:C$29)*(MONTH($E53)-1)/12)*$H53</f>
        <v>-1.8756661022740142</v>
      </c>
      <c r="J53" s="187">
        <f>(SUM('1.  LRAMVA Summary'!D$22:D$27)+SUM('1.  LRAMVA Summary'!D$28:D$29)*(MONTH($E53)-1)/12)*$H53</f>
        <v>0.89815954035744372</v>
      </c>
      <c r="K53" s="187">
        <f>(SUM('1.  LRAMVA Summary'!E$22:E$27)+SUM('1.  LRAMVA Summary'!E$28:E$29)*(MONTH($E53)-1)/12)*$H53</f>
        <v>-0.56852466927208301</v>
      </c>
      <c r="L53" s="187">
        <f>(SUM('1.  LRAMVA Summary'!F$22:F$27)+SUM('1.  LRAMVA Summary'!F$28:F$29)*(MONTH($E53)-1)/12)*$H53</f>
        <v>0</v>
      </c>
      <c r="M53" s="187">
        <f>(SUM('1.  LRAMVA Summary'!G$22:G$27)+SUM('1.  LRAMVA Summary'!G$28:G$29)*(MONTH($E53)-1)/12)*$H53</f>
        <v>0</v>
      </c>
      <c r="N53" s="187">
        <f>(SUM('1.  LRAMVA Summary'!H$22:H$27)+SUM('1.  LRAMVA Summary'!H$28:H$29)*(MONTH($E53)-1)/12)*$H53</f>
        <v>-0.42021052336666664</v>
      </c>
      <c r="O53" s="187">
        <f>(SUM('1.  LRAMVA Summary'!I$22:I$27)+SUM('1.  LRAMVA Summary'!I$28:I$29)*(MONTH($E53)-1)/12)*$H53</f>
        <v>0</v>
      </c>
      <c r="P53" s="188"/>
      <c r="Q53" s="188">
        <f t="shared" si="11"/>
        <v>-1.9662417545553201</v>
      </c>
    </row>
    <row r="54" spans="1:21" s="3" customFormat="1" ht="12.75" x14ac:dyDescent="0.2">
      <c r="B54" s="180" t="s">
        <v>137</v>
      </c>
      <c r="C54" s="224">
        <v>1.0999999999999999E-2</v>
      </c>
      <c r="D54" s="193"/>
      <c r="E54" s="185">
        <v>41518</v>
      </c>
      <c r="F54" s="185" t="s">
        <v>369</v>
      </c>
      <c r="G54" s="186" t="s">
        <v>91</v>
      </c>
      <c r="H54" s="477">
        <f t="shared" si="14"/>
        <v>1.225E-3</v>
      </c>
      <c r="I54" s="187">
        <f>(SUM('1.  LRAMVA Summary'!C$22:C$27)+SUM('1.  LRAMVA Summary'!C$28:C$29)*(MONTH($E54)-1)/12)*$H54</f>
        <v>-1.982745148203054</v>
      </c>
      <c r="J54" s="187">
        <f>(SUM('1.  LRAMVA Summary'!D$22:D$27)+SUM('1.  LRAMVA Summary'!D$28:D$29)*(MONTH($E54)-1)/12)*$H54</f>
        <v>0.95469035544942804</v>
      </c>
      <c r="K54" s="187">
        <f>(SUM('1.  LRAMVA Summary'!E$22:E$27)+SUM('1.  LRAMVA Summary'!E$28:E$29)*(MONTH($E54)-1)/12)*$H54</f>
        <v>-0.60225747426797605</v>
      </c>
      <c r="L54" s="187">
        <f>(SUM('1.  LRAMVA Summary'!F$22:F$27)+SUM('1.  LRAMVA Summary'!F$28:F$29)*(MONTH($E54)-1)/12)*$H54</f>
        <v>0</v>
      </c>
      <c r="M54" s="187">
        <f>(SUM('1.  LRAMVA Summary'!G$22:G$27)+SUM('1.  LRAMVA Summary'!G$28:G$29)*(MONTH($E54)-1)/12)*$H54</f>
        <v>0</v>
      </c>
      <c r="N54" s="187">
        <f>(SUM('1.  LRAMVA Summary'!H$22:H$27)+SUM('1.  LRAMVA Summary'!H$28:H$29)*(MONTH($E54)-1)/12)*$H54</f>
        <v>-0.4434975087666666</v>
      </c>
      <c r="O54" s="187">
        <f>(SUM('1.  LRAMVA Summary'!I$22:I$27)+SUM('1.  LRAMVA Summary'!I$28:I$29)*(MONTH($E54)-1)/12)*$H54</f>
        <v>0</v>
      </c>
      <c r="P54" s="188"/>
      <c r="Q54" s="188">
        <f t="shared" si="11"/>
        <v>-2.0738097757882685</v>
      </c>
    </row>
    <row r="55" spans="1:21" s="3" customFormat="1" ht="12.75" x14ac:dyDescent="0.2">
      <c r="B55" s="221" t="s">
        <v>139</v>
      </c>
      <c r="C55" s="224">
        <v>1.0999999999999999E-2</v>
      </c>
      <c r="D55" s="193"/>
      <c r="E55" s="185">
        <v>41548</v>
      </c>
      <c r="F55" s="185" t="s">
        <v>369</v>
      </c>
      <c r="G55" s="186" t="s">
        <v>92</v>
      </c>
      <c r="H55" s="478">
        <f>C$27/12</f>
        <v>1.225E-3</v>
      </c>
      <c r="I55" s="187">
        <f>(SUM('1.  LRAMVA Summary'!C$22:C$27)+SUM('1.  LRAMVA Summary'!C$28:C$29)*(MONTH($E55)-1)/12)*$H55</f>
        <v>-2.0898241941320936</v>
      </c>
      <c r="J55" s="187">
        <f>(SUM('1.  LRAMVA Summary'!D$22:D$27)+SUM('1.  LRAMVA Summary'!D$28:D$29)*(MONTH($E55)-1)/12)*$H55</f>
        <v>1.0112211705414125</v>
      </c>
      <c r="K55" s="187">
        <f>(SUM('1.  LRAMVA Summary'!E$22:E$27)+SUM('1.  LRAMVA Summary'!E$28:E$29)*(MONTH($E55)-1)/12)*$H55</f>
        <v>-0.63599027926386897</v>
      </c>
      <c r="L55" s="187">
        <f>(SUM('1.  LRAMVA Summary'!F$22:F$27)+SUM('1.  LRAMVA Summary'!F$28:F$29)*(MONTH($E55)-1)/12)*$H55</f>
        <v>0</v>
      </c>
      <c r="M55" s="187">
        <f>(SUM('1.  LRAMVA Summary'!G$22:G$27)+SUM('1.  LRAMVA Summary'!G$28:G$29)*(MONTH($E55)-1)/12)*$H55</f>
        <v>0</v>
      </c>
      <c r="N55" s="187">
        <f>(SUM('1.  LRAMVA Summary'!H$22:H$27)+SUM('1.  LRAMVA Summary'!H$28:H$29)*(MONTH($E55)-1)/12)*$H55</f>
        <v>-0.46678449416666673</v>
      </c>
      <c r="O55" s="187">
        <f>(SUM('1.  LRAMVA Summary'!I$22:I$27)+SUM('1.  LRAMVA Summary'!I$28:I$29)*(MONTH($E55)-1)/12)*$H55</f>
        <v>0</v>
      </c>
      <c r="P55" s="188"/>
      <c r="Q55" s="188">
        <f t="shared" si="11"/>
        <v>-2.1813777970212169</v>
      </c>
    </row>
    <row r="56" spans="1:21" s="3" customFormat="1" ht="12.75" x14ac:dyDescent="0.2">
      <c r="D56" s="193"/>
      <c r="E56" s="185">
        <v>41579</v>
      </c>
      <c r="F56" s="185" t="s">
        <v>369</v>
      </c>
      <c r="G56" s="186" t="s">
        <v>92</v>
      </c>
      <c r="H56" s="477">
        <f t="shared" ref="H56:H57" si="15">C$27/12</f>
        <v>1.225E-3</v>
      </c>
      <c r="I56" s="187">
        <f>(SUM('1.  LRAMVA Summary'!C$22:C$27)+SUM('1.  LRAMVA Summary'!C$28:C$29)*(MONTH($E56)-1)/12)*$H56</f>
        <v>-2.1969032400611335</v>
      </c>
      <c r="J56" s="187">
        <f>(SUM('1.  LRAMVA Summary'!D$22:D$27)+SUM('1.  LRAMVA Summary'!D$28:D$29)*(MONTH($E56)-1)/12)*$H56</f>
        <v>1.0677519856333968</v>
      </c>
      <c r="K56" s="187">
        <f>(SUM('1.  LRAMVA Summary'!E$22:E$27)+SUM('1.  LRAMVA Summary'!E$28:E$29)*(MONTH($E56)-1)/12)*$H56</f>
        <v>-0.66972308425976212</v>
      </c>
      <c r="L56" s="187">
        <f>(SUM('1.  LRAMVA Summary'!F$22:F$27)+SUM('1.  LRAMVA Summary'!F$28:F$29)*(MONTH($E56)-1)/12)*$H56</f>
        <v>0</v>
      </c>
      <c r="M56" s="187">
        <f>(SUM('1.  LRAMVA Summary'!G$22:G$27)+SUM('1.  LRAMVA Summary'!G$28:G$29)*(MONTH($E56)-1)/12)*$H56</f>
        <v>0</v>
      </c>
      <c r="N56" s="187">
        <f>(SUM('1.  LRAMVA Summary'!H$22:H$27)+SUM('1.  LRAMVA Summary'!H$28:H$29)*(MONTH($E56)-1)/12)*$H56</f>
        <v>-0.49007147956666669</v>
      </c>
      <c r="O56" s="187">
        <f>(SUM('1.  LRAMVA Summary'!I$22:I$27)+SUM('1.  LRAMVA Summary'!I$28:I$29)*(MONTH($E56)-1)/12)*$H56</f>
        <v>0</v>
      </c>
      <c r="P56" s="188"/>
      <c r="Q56" s="188">
        <f t="shared" si="11"/>
        <v>-2.2889458182541653</v>
      </c>
    </row>
    <row r="57" spans="1:21" s="3" customFormat="1" ht="14.25" x14ac:dyDescent="0.2">
      <c r="B57" s="230" t="s">
        <v>372</v>
      </c>
      <c r="C57" s="4"/>
      <c r="D57" s="193"/>
      <c r="E57" s="185">
        <v>41609</v>
      </c>
      <c r="F57" s="185" t="s">
        <v>369</v>
      </c>
      <c r="G57" s="186" t="s">
        <v>92</v>
      </c>
      <c r="H57" s="477">
        <f t="shared" si="15"/>
        <v>1.225E-3</v>
      </c>
      <c r="I57" s="187">
        <f>(SUM('1.  LRAMVA Summary'!C$22:C$27)+SUM('1.  LRAMVA Summary'!C$28:C$29)*(MONTH($E57)-1)/12)*$H57</f>
        <v>-2.3039822859901729</v>
      </c>
      <c r="J57" s="187">
        <f>(SUM('1.  LRAMVA Summary'!D$22:D$27)+SUM('1.  LRAMVA Summary'!D$28:D$29)*(MONTH($E57)-1)/12)*$H57</f>
        <v>1.1242828007253811</v>
      </c>
      <c r="K57" s="187">
        <f>(SUM('1.  LRAMVA Summary'!E$22:E$27)+SUM('1.  LRAMVA Summary'!E$28:E$29)*(MONTH($E57)-1)/12)*$H57</f>
        <v>-0.70345588925565505</v>
      </c>
      <c r="L57" s="187">
        <f>(SUM('1.  LRAMVA Summary'!F$22:F$27)+SUM('1.  LRAMVA Summary'!F$28:F$29)*(MONTH($E57)-1)/12)*$H57</f>
        <v>0</v>
      </c>
      <c r="M57" s="187">
        <f>(SUM('1.  LRAMVA Summary'!G$22:G$27)+SUM('1.  LRAMVA Summary'!G$28:G$29)*(MONTH($E57)-1)/12)*$H57</f>
        <v>0</v>
      </c>
      <c r="N57" s="187">
        <f>(SUM('1.  LRAMVA Summary'!H$22:H$27)+SUM('1.  LRAMVA Summary'!H$28:H$29)*(MONTH($E57)-1)/12)*$H57</f>
        <v>-0.51335846496666659</v>
      </c>
      <c r="O57" s="187">
        <f>(SUM('1.  LRAMVA Summary'!I$22:I$27)+SUM('1.  LRAMVA Summary'!I$28:I$29)*(MONTH($E57)-1)/12)*$H57</f>
        <v>0</v>
      </c>
      <c r="P57" s="188"/>
      <c r="Q57" s="188">
        <f t="shared" si="11"/>
        <v>-2.3965138394871133</v>
      </c>
    </row>
    <row r="58" spans="1:21" s="3" customFormat="1" ht="13.5" thickBot="1" x14ac:dyDescent="0.25">
      <c r="B58" s="4"/>
      <c r="C58" s="4"/>
      <c r="D58" s="193"/>
      <c r="E58" s="197" t="s">
        <v>383</v>
      </c>
      <c r="F58" s="197"/>
      <c r="G58" s="198"/>
      <c r="H58" s="474"/>
      <c r="I58" s="199">
        <f>SUM(I45:I57)</f>
        <v>-23.864913756544503</v>
      </c>
      <c r="J58" s="199">
        <f t="shared" ref="J58:P58" si="16">SUM(J45:J57)</f>
        <v>14.764517417118149</v>
      </c>
      <c r="K58" s="199">
        <f t="shared" si="16"/>
        <v>-7.8366244539934993</v>
      </c>
      <c r="L58" s="199">
        <f t="shared" si="16"/>
        <v>0</v>
      </c>
      <c r="M58" s="199">
        <f t="shared" si="16"/>
        <v>0</v>
      </c>
      <c r="N58" s="199">
        <f t="shared" si="16"/>
        <v>-6.0379694838166653</v>
      </c>
      <c r="O58" s="199">
        <f t="shared" si="16"/>
        <v>0</v>
      </c>
      <c r="P58" s="199">
        <f t="shared" si="16"/>
        <v>0</v>
      </c>
      <c r="Q58" s="199">
        <f>SUM(Q45:Q57)</f>
        <v>-22.974990277236522</v>
      </c>
    </row>
    <row r="59" spans="1:21" s="3" customFormat="1" ht="13.5" thickTop="1" x14ac:dyDescent="0.2">
      <c r="D59" s="193"/>
      <c r="E59" s="226" t="s">
        <v>90</v>
      </c>
      <c r="F59" s="226"/>
      <c r="G59" s="227">
        <v>0</v>
      </c>
      <c r="H59" s="475">
        <v>0</v>
      </c>
      <c r="I59" s="228">
        <v>0</v>
      </c>
      <c r="J59" s="228">
        <v>0</v>
      </c>
      <c r="K59" s="228">
        <v>0</v>
      </c>
      <c r="L59" s="228"/>
      <c r="M59" s="228"/>
      <c r="N59" s="228">
        <v>0</v>
      </c>
      <c r="O59" s="228"/>
      <c r="P59" s="228">
        <v>0</v>
      </c>
      <c r="Q59" s="228">
        <v>0</v>
      </c>
    </row>
    <row r="60" spans="1:21" s="3" customFormat="1" ht="12.75" x14ac:dyDescent="0.2">
      <c r="D60" s="193"/>
      <c r="E60" s="194" t="s">
        <v>390</v>
      </c>
      <c r="F60" s="194"/>
      <c r="G60" s="195"/>
      <c r="H60" s="476"/>
      <c r="I60" s="196">
        <f t="shared" ref="I60:Q60" si="17">I58+I59</f>
        <v>-23.864913756544503</v>
      </c>
      <c r="J60" s="196">
        <f t="shared" si="17"/>
        <v>14.764517417118149</v>
      </c>
      <c r="K60" s="196">
        <f t="shared" si="17"/>
        <v>-7.8366244539934993</v>
      </c>
      <c r="L60" s="196">
        <f t="shared" si="17"/>
        <v>0</v>
      </c>
      <c r="M60" s="196">
        <f t="shared" si="17"/>
        <v>0</v>
      </c>
      <c r="N60" s="196">
        <f t="shared" si="17"/>
        <v>-6.0379694838166653</v>
      </c>
      <c r="O60" s="196">
        <f t="shared" si="17"/>
        <v>0</v>
      </c>
      <c r="P60" s="196">
        <f t="shared" si="17"/>
        <v>0</v>
      </c>
      <c r="Q60" s="196">
        <f t="shared" si="17"/>
        <v>-22.974990277236522</v>
      </c>
    </row>
    <row r="61" spans="1:21" s="3" customFormat="1" ht="12.75" x14ac:dyDescent="0.2">
      <c r="D61" s="193"/>
      <c r="E61" s="185">
        <v>41640</v>
      </c>
      <c r="F61" s="185" t="s">
        <v>370</v>
      </c>
      <c r="G61" s="186" t="s">
        <v>88</v>
      </c>
      <c r="H61" s="478">
        <f>C$28/12</f>
        <v>1.225E-3</v>
      </c>
      <c r="I61" s="187">
        <f>(SUM('1.  LRAMVA Summary'!C$22:C$30)+SUM('1.  LRAMVA Summary'!C$31:C$32)*(MONTH($E61)-1)/12)*$H61</f>
        <v>-2.4110613319192131</v>
      </c>
      <c r="J61" s="187">
        <f>(SUM('1.  LRAMVA Summary'!D$22:D$30)+SUM('1.  LRAMVA Summary'!D$31:D$32)*(MONTH($E61)-1)/12)*$H61</f>
        <v>1.1808136158173654</v>
      </c>
      <c r="K61" s="187">
        <f>(SUM('1.  LRAMVA Summary'!E$22:E$30)+SUM('1.  LRAMVA Summary'!E$31:E$32)*(MONTH($E61)-1)/12)*$H61</f>
        <v>-0.73718869425154798</v>
      </c>
      <c r="L61" s="187">
        <f>(SUM('1.  LRAMVA Summary'!F$22:F$30)+SUM('1.  LRAMVA Summary'!F$31:F$32)*(MONTH($E61)-1)/12)*$H61</f>
        <v>0</v>
      </c>
      <c r="M61" s="187">
        <f>(SUM('1.  LRAMVA Summary'!G$22:G$30)+SUM('1.  LRAMVA Summary'!G$31:G$32)*(MONTH($E61)-1)/12)*$H61</f>
        <v>0</v>
      </c>
      <c r="N61" s="187">
        <f>(SUM('1.  LRAMVA Summary'!H$22:H$30)+SUM('1.  LRAMVA Summary'!H$31:H$32)*(MONTH($E61)-1)/12)*$H61</f>
        <v>-0.53664545036666667</v>
      </c>
      <c r="O61" s="187">
        <f>(SUM('1.  LRAMVA Summary'!I$22:I$30)+SUM('1.  LRAMVA Summary'!I$31:I$32)*(MONTH($E61)-1)/12)*$H61</f>
        <v>0</v>
      </c>
      <c r="P61" s="188"/>
      <c r="Q61" s="188">
        <f t="shared" ref="Q61:Q72" si="18">SUM(I61:P61)</f>
        <v>-2.5040818607200626</v>
      </c>
    </row>
    <row r="62" spans="1:21" s="3" customFormat="1" ht="12.75" x14ac:dyDescent="0.2">
      <c r="A62" s="14"/>
      <c r="E62" s="185">
        <v>41671</v>
      </c>
      <c r="F62" s="185" t="s">
        <v>370</v>
      </c>
      <c r="G62" s="186" t="s">
        <v>88</v>
      </c>
      <c r="H62" s="477">
        <f t="shared" ref="H62:H63" si="19">C$28/12</f>
        <v>1.225E-3</v>
      </c>
      <c r="I62" s="187">
        <f>(SUM('1.  LRAMVA Summary'!C$22:C$30)+SUM('1.  LRAMVA Summary'!C$31:C$32)*(MONTH($E62)-1)/12)*$H62</f>
        <v>-2.4555087399149937</v>
      </c>
      <c r="J62" s="187">
        <f>(SUM('1.  LRAMVA Summary'!D$22:D$30)+SUM('1.  LRAMVA Summary'!D$31:D$32)*(MONTH($E62)-1)/12)*$H62</f>
        <v>1.245572333361102</v>
      </c>
      <c r="K62" s="187">
        <f>(SUM('1.  LRAMVA Summary'!E$22:E$30)+SUM('1.  LRAMVA Summary'!E$31:E$32)*(MONTH($E62)-1)/12)*$H62</f>
        <v>-0.77067959627232718</v>
      </c>
      <c r="L62" s="187">
        <f>(SUM('1.  LRAMVA Summary'!F$22:F$30)+SUM('1.  LRAMVA Summary'!F$31:F$32)*(MONTH($E62)-1)/12)*$H62</f>
        <v>0</v>
      </c>
      <c r="M62" s="187">
        <f>(SUM('1.  LRAMVA Summary'!G$22:G$30)+SUM('1.  LRAMVA Summary'!G$31:G$32)*(MONTH($E62)-1)/12)*$H62</f>
        <v>0</v>
      </c>
      <c r="N62" s="187">
        <f>(SUM('1.  LRAMVA Summary'!H$22:H$30)+SUM('1.  LRAMVA Summary'!H$31:H$32)*(MONTH($E62)-1)/12)*$H62</f>
        <v>-0.55956433925972227</v>
      </c>
      <c r="O62" s="187">
        <f>(SUM('1.  LRAMVA Summary'!I$22:I$30)+SUM('1.  LRAMVA Summary'!I$31:I$32)*(MONTH($E62)-1)/12)*$H62</f>
        <v>0</v>
      </c>
      <c r="P62" s="188"/>
      <c r="Q62" s="188">
        <f t="shared" si="18"/>
        <v>-2.5401803420859412</v>
      </c>
    </row>
    <row r="63" spans="1:21" x14ac:dyDescent="0.25">
      <c r="A63" s="2"/>
      <c r="C63" s="2"/>
      <c r="E63" s="185">
        <v>41699</v>
      </c>
      <c r="F63" s="185" t="s">
        <v>370</v>
      </c>
      <c r="G63" s="186" t="s">
        <v>88</v>
      </c>
      <c r="H63" s="477">
        <f t="shared" si="19"/>
        <v>1.225E-3</v>
      </c>
      <c r="I63" s="187">
        <f>(SUM('1.  LRAMVA Summary'!C$22:C$30)+SUM('1.  LRAMVA Summary'!C$31:C$32)*(MONTH($E63)-1)/12)*$H63</f>
        <v>-2.4999561479107744</v>
      </c>
      <c r="J63" s="187">
        <f>(SUM('1.  LRAMVA Summary'!D$22:D$30)+SUM('1.  LRAMVA Summary'!D$31:D$32)*(MONTH($E63)-1)/12)*$H63</f>
        <v>1.3103310509048385</v>
      </c>
      <c r="K63" s="187">
        <f>(SUM('1.  LRAMVA Summary'!E$22:E$30)+SUM('1.  LRAMVA Summary'!E$31:E$32)*(MONTH($E63)-1)/12)*$H63</f>
        <v>-0.80417049829310638</v>
      </c>
      <c r="L63" s="187">
        <f>(SUM('1.  LRAMVA Summary'!F$22:F$30)+SUM('1.  LRAMVA Summary'!F$31:F$32)*(MONTH($E63)-1)/12)*$H63</f>
        <v>0</v>
      </c>
      <c r="M63" s="187">
        <f>(SUM('1.  LRAMVA Summary'!G$22:G$30)+SUM('1.  LRAMVA Summary'!G$31:G$32)*(MONTH($E63)-1)/12)*$H63</f>
        <v>0</v>
      </c>
      <c r="N63" s="187">
        <f>(SUM('1.  LRAMVA Summary'!H$22:H$30)+SUM('1.  LRAMVA Summary'!H$31:H$32)*(MONTH($E63)-1)/12)*$H63</f>
        <v>-0.58248322815277775</v>
      </c>
      <c r="O63" s="187">
        <f>(SUM('1.  LRAMVA Summary'!I$22:I$30)+SUM('1.  LRAMVA Summary'!I$31:I$32)*(MONTH($E63)-1)/12)*$H63</f>
        <v>0</v>
      </c>
      <c r="P63" s="188"/>
      <c r="Q63" s="188">
        <f t="shared" si="18"/>
        <v>-2.5762788234518199</v>
      </c>
      <c r="R63" s="2"/>
      <c r="S63" s="2"/>
      <c r="T63" s="2"/>
      <c r="U63" s="2"/>
    </row>
    <row r="64" spans="1:21" x14ac:dyDescent="0.25">
      <c r="A64" s="2"/>
      <c r="C64" s="2"/>
      <c r="E64" s="185">
        <v>41730</v>
      </c>
      <c r="F64" s="185" t="s">
        <v>370</v>
      </c>
      <c r="G64" s="186" t="s">
        <v>89</v>
      </c>
      <c r="H64" s="478">
        <f>C$29/12</f>
        <v>1.225E-3</v>
      </c>
      <c r="I64" s="187">
        <f>(SUM('1.  LRAMVA Summary'!C$22:C$30)+SUM('1.  LRAMVA Summary'!C$31:C$32)*(MONTH($E64)-1)/12)*$H64</f>
        <v>-2.544403555906555</v>
      </c>
      <c r="J64" s="187">
        <f>(SUM('1.  LRAMVA Summary'!D$22:D$30)+SUM('1.  LRAMVA Summary'!D$31:D$32)*(MONTH($E64)-1)/12)*$H64</f>
        <v>1.3750897684485752</v>
      </c>
      <c r="K64" s="187">
        <f>(SUM('1.  LRAMVA Summary'!E$22:E$30)+SUM('1.  LRAMVA Summary'!E$31:E$32)*(MONTH($E64)-1)/12)*$H64</f>
        <v>-0.8376614003138857</v>
      </c>
      <c r="L64" s="187">
        <f>(SUM('1.  LRAMVA Summary'!F$22:F$30)+SUM('1.  LRAMVA Summary'!F$31:F$32)*(MONTH($E64)-1)/12)*$H64</f>
        <v>0</v>
      </c>
      <c r="M64" s="187">
        <f>(SUM('1.  LRAMVA Summary'!G$22:G$30)+SUM('1.  LRAMVA Summary'!G$31:G$32)*(MONTH($E64)-1)/12)*$H64</f>
        <v>0</v>
      </c>
      <c r="N64" s="187">
        <f>(SUM('1.  LRAMVA Summary'!H$22:H$30)+SUM('1.  LRAMVA Summary'!H$31:H$32)*(MONTH($E64)-1)/12)*$H64</f>
        <v>-0.60540211704583324</v>
      </c>
      <c r="O64" s="187">
        <f>(SUM('1.  LRAMVA Summary'!I$22:I$30)+SUM('1.  LRAMVA Summary'!I$31:I$32)*(MONTH($E64)-1)/12)*$H64</f>
        <v>0</v>
      </c>
      <c r="P64" s="188"/>
      <c r="Q64" s="188">
        <f t="shared" si="18"/>
        <v>-2.6123773048176986</v>
      </c>
      <c r="R64" s="2"/>
      <c r="S64" s="2"/>
      <c r="T64" s="2"/>
      <c r="U64" s="2"/>
    </row>
    <row r="65" spans="1:21" x14ac:dyDescent="0.25">
      <c r="A65" s="2"/>
      <c r="C65" s="2"/>
      <c r="E65" s="185">
        <v>41760</v>
      </c>
      <c r="F65" s="185" t="s">
        <v>370</v>
      </c>
      <c r="G65" s="186" t="s">
        <v>89</v>
      </c>
      <c r="H65" s="477">
        <f t="shared" ref="H65:H66" si="20">C$29/12</f>
        <v>1.225E-3</v>
      </c>
      <c r="I65" s="187">
        <f>(SUM('1.  LRAMVA Summary'!C$22:C$30)+SUM('1.  LRAMVA Summary'!C$31:C$32)*(MONTH($E65)-1)/12)*$H65</f>
        <v>-2.5888509639023352</v>
      </c>
      <c r="J65" s="187">
        <f>(SUM('1.  LRAMVA Summary'!D$22:D$30)+SUM('1.  LRAMVA Summary'!D$31:D$32)*(MONTH($E65)-1)/12)*$H65</f>
        <v>1.439848485992312</v>
      </c>
      <c r="K65" s="187">
        <f>(SUM('1.  LRAMVA Summary'!E$22:E$30)+SUM('1.  LRAMVA Summary'!E$31:E$32)*(MONTH($E65)-1)/12)*$H65</f>
        <v>-0.8711523023346649</v>
      </c>
      <c r="L65" s="187">
        <f>(SUM('1.  LRAMVA Summary'!F$22:F$30)+SUM('1.  LRAMVA Summary'!F$31:F$32)*(MONTH($E65)-1)/12)*$H65</f>
        <v>0</v>
      </c>
      <c r="M65" s="187">
        <f>(SUM('1.  LRAMVA Summary'!G$22:G$30)+SUM('1.  LRAMVA Summary'!G$31:G$32)*(MONTH($E65)-1)/12)*$H65</f>
        <v>0</v>
      </c>
      <c r="N65" s="187">
        <f>(SUM('1.  LRAMVA Summary'!H$22:H$30)+SUM('1.  LRAMVA Summary'!H$31:H$32)*(MONTH($E65)-1)/12)*$H65</f>
        <v>-0.62832100593888884</v>
      </c>
      <c r="O65" s="187">
        <f>(SUM('1.  LRAMVA Summary'!I$22:I$30)+SUM('1.  LRAMVA Summary'!I$31:I$32)*(MONTH($E65)-1)/12)*$H65</f>
        <v>0</v>
      </c>
      <c r="P65" s="188"/>
      <c r="Q65" s="188">
        <f t="shared" si="18"/>
        <v>-2.6484757861835773</v>
      </c>
      <c r="R65" s="2"/>
      <c r="S65" s="2"/>
      <c r="T65" s="2"/>
      <c r="U65" s="2"/>
    </row>
    <row r="66" spans="1:21" s="3" customFormat="1" ht="12.75" x14ac:dyDescent="0.2">
      <c r="B66" s="56"/>
      <c r="E66" s="185">
        <v>41791</v>
      </c>
      <c r="F66" s="185" t="s">
        <v>370</v>
      </c>
      <c r="G66" s="186" t="s">
        <v>89</v>
      </c>
      <c r="H66" s="477">
        <f t="shared" si="20"/>
        <v>1.225E-3</v>
      </c>
      <c r="I66" s="187">
        <f>(SUM('1.  LRAMVA Summary'!C$22:C$30)+SUM('1.  LRAMVA Summary'!C$31:C$32)*(MONTH($E66)-1)/12)*$H66</f>
        <v>-2.6332983718981158</v>
      </c>
      <c r="J66" s="187">
        <f>(SUM('1.  LRAMVA Summary'!D$22:D$30)+SUM('1.  LRAMVA Summary'!D$31:D$32)*(MONTH($E66)-1)/12)*$H66</f>
        <v>1.5046072035360487</v>
      </c>
      <c r="K66" s="187">
        <f>(SUM('1.  LRAMVA Summary'!E$22:E$30)+SUM('1.  LRAMVA Summary'!E$31:E$32)*(MONTH($E66)-1)/12)*$H66</f>
        <v>-0.9046432043554441</v>
      </c>
      <c r="L66" s="187">
        <f>(SUM('1.  LRAMVA Summary'!F$22:F$30)+SUM('1.  LRAMVA Summary'!F$31:F$32)*(MONTH($E66)-1)/12)*$H66</f>
        <v>0</v>
      </c>
      <c r="M66" s="187">
        <f>(SUM('1.  LRAMVA Summary'!G$22:G$30)+SUM('1.  LRAMVA Summary'!G$31:G$32)*(MONTH($E66)-1)/12)*$H66</f>
        <v>0</v>
      </c>
      <c r="N66" s="187">
        <f>(SUM('1.  LRAMVA Summary'!H$22:H$30)+SUM('1.  LRAMVA Summary'!H$31:H$32)*(MONTH($E66)-1)/12)*$H66</f>
        <v>-0.65123989483194444</v>
      </c>
      <c r="O66" s="187">
        <f>(SUM('1.  LRAMVA Summary'!I$22:I$30)+SUM('1.  LRAMVA Summary'!I$31:I$32)*(MONTH($E66)-1)/12)*$H66</f>
        <v>0</v>
      </c>
      <c r="P66" s="188"/>
      <c r="Q66" s="188">
        <f t="shared" si="18"/>
        <v>-2.6845742675494555</v>
      </c>
    </row>
    <row r="67" spans="1:21" s="3" customFormat="1" ht="12.75" x14ac:dyDescent="0.2">
      <c r="B67" s="56"/>
      <c r="E67" s="185">
        <v>41821</v>
      </c>
      <c r="F67" s="185" t="s">
        <v>370</v>
      </c>
      <c r="G67" s="186" t="s">
        <v>91</v>
      </c>
      <c r="H67" s="478">
        <f>C$30/12</f>
        <v>1.225E-3</v>
      </c>
      <c r="I67" s="187">
        <f>(SUM('1.  LRAMVA Summary'!C$22:C$30)+SUM('1.  LRAMVA Summary'!C$31:C$32)*(MONTH($E67)-1)/12)*$H67</f>
        <v>-2.6777457798938964</v>
      </c>
      <c r="J67" s="187">
        <f>(SUM('1.  LRAMVA Summary'!D$22:D$30)+SUM('1.  LRAMVA Summary'!D$31:D$32)*(MONTH($E67)-1)/12)*$H67</f>
        <v>1.569365921079785</v>
      </c>
      <c r="K67" s="187">
        <f>(SUM('1.  LRAMVA Summary'!E$22:E$30)+SUM('1.  LRAMVA Summary'!E$31:E$32)*(MONTH($E67)-1)/12)*$H67</f>
        <v>-0.9381341063762233</v>
      </c>
      <c r="L67" s="187">
        <f>(SUM('1.  LRAMVA Summary'!F$22:F$30)+SUM('1.  LRAMVA Summary'!F$31:F$32)*(MONTH($E67)-1)/12)*$H67</f>
        <v>0</v>
      </c>
      <c r="M67" s="187">
        <f>(SUM('1.  LRAMVA Summary'!G$22:G$30)+SUM('1.  LRAMVA Summary'!G$31:G$32)*(MONTH($E67)-1)/12)*$H67</f>
        <v>0</v>
      </c>
      <c r="N67" s="187">
        <f>(SUM('1.  LRAMVA Summary'!H$22:H$30)+SUM('1.  LRAMVA Summary'!H$31:H$32)*(MONTH($E67)-1)/12)*$H67</f>
        <v>-0.67415878372500004</v>
      </c>
      <c r="O67" s="187">
        <f>(SUM('1.  LRAMVA Summary'!I$22:I$30)+SUM('1.  LRAMVA Summary'!I$31:I$32)*(MONTH($E67)-1)/12)*$H67</f>
        <v>0</v>
      </c>
      <c r="P67" s="188"/>
      <c r="Q67" s="188">
        <f t="shared" si="18"/>
        <v>-2.7206727489153346</v>
      </c>
    </row>
    <row r="68" spans="1:21" s="3" customFormat="1" ht="12.75" x14ac:dyDescent="0.2">
      <c r="B68" s="56"/>
      <c r="E68" s="185">
        <v>41852</v>
      </c>
      <c r="F68" s="185" t="s">
        <v>370</v>
      </c>
      <c r="G68" s="186" t="s">
        <v>91</v>
      </c>
      <c r="H68" s="477">
        <f t="shared" ref="H68:H69" si="21">C$30/12</f>
        <v>1.225E-3</v>
      </c>
      <c r="I68" s="187">
        <f>(SUM('1.  LRAMVA Summary'!C$22:C$30)+SUM('1.  LRAMVA Summary'!C$31:C$32)*(MONTH($E68)-1)/12)*$H68</f>
        <v>-2.722193187889677</v>
      </c>
      <c r="J68" s="187">
        <f>(SUM('1.  LRAMVA Summary'!D$22:D$30)+SUM('1.  LRAMVA Summary'!D$31:D$32)*(MONTH($E68)-1)/12)*$H68</f>
        <v>1.6341246386235218</v>
      </c>
      <c r="K68" s="187">
        <f>(SUM('1.  LRAMVA Summary'!E$22:E$30)+SUM('1.  LRAMVA Summary'!E$31:E$32)*(MONTH($E68)-1)/12)*$H68</f>
        <v>-0.97162500839700261</v>
      </c>
      <c r="L68" s="187">
        <f>(SUM('1.  LRAMVA Summary'!F$22:F$30)+SUM('1.  LRAMVA Summary'!F$31:F$32)*(MONTH($E68)-1)/12)*$H68</f>
        <v>0</v>
      </c>
      <c r="M68" s="187">
        <f>(SUM('1.  LRAMVA Summary'!G$22:G$30)+SUM('1.  LRAMVA Summary'!G$31:G$32)*(MONTH($E68)-1)/12)*$H68</f>
        <v>0</v>
      </c>
      <c r="N68" s="187">
        <f>(SUM('1.  LRAMVA Summary'!H$22:H$30)+SUM('1.  LRAMVA Summary'!H$31:H$32)*(MONTH($E68)-1)/12)*$H68</f>
        <v>-0.69707767261805553</v>
      </c>
      <c r="O68" s="187">
        <f>(SUM('1.  LRAMVA Summary'!I$22:I$30)+SUM('1.  LRAMVA Summary'!I$31:I$32)*(MONTH($E68)-1)/12)*$H68</f>
        <v>0</v>
      </c>
      <c r="P68" s="188"/>
      <c r="Q68" s="188">
        <f t="shared" si="18"/>
        <v>-2.7567712302812133</v>
      </c>
    </row>
    <row r="69" spans="1:21" s="3" customFormat="1" ht="12.75" x14ac:dyDescent="0.2">
      <c r="B69" s="56"/>
      <c r="E69" s="185">
        <v>41883</v>
      </c>
      <c r="F69" s="185" t="s">
        <v>370</v>
      </c>
      <c r="G69" s="186" t="s">
        <v>91</v>
      </c>
      <c r="H69" s="477">
        <f t="shared" si="21"/>
        <v>1.225E-3</v>
      </c>
      <c r="I69" s="187">
        <f>(SUM('1.  LRAMVA Summary'!C$22:C$30)+SUM('1.  LRAMVA Summary'!C$31:C$32)*(MONTH($E69)-1)/12)*$H69</f>
        <v>-2.7666405958854572</v>
      </c>
      <c r="J69" s="187">
        <f>(SUM('1.  LRAMVA Summary'!D$22:D$30)+SUM('1.  LRAMVA Summary'!D$31:D$32)*(MONTH($E69)-1)/12)*$H69</f>
        <v>1.6988833561672585</v>
      </c>
      <c r="K69" s="187">
        <f>(SUM('1.  LRAMVA Summary'!E$22:E$30)+SUM('1.  LRAMVA Summary'!E$31:E$32)*(MONTH($E69)-1)/12)*$H69</f>
        <v>-1.0051159104177818</v>
      </c>
      <c r="L69" s="187">
        <f>(SUM('1.  LRAMVA Summary'!F$22:F$30)+SUM('1.  LRAMVA Summary'!F$31:F$32)*(MONTH($E69)-1)/12)*$H69</f>
        <v>0</v>
      </c>
      <c r="M69" s="187">
        <f>(SUM('1.  LRAMVA Summary'!G$22:G$30)+SUM('1.  LRAMVA Summary'!G$31:G$32)*(MONTH($E69)-1)/12)*$H69</f>
        <v>0</v>
      </c>
      <c r="N69" s="187">
        <f>(SUM('1.  LRAMVA Summary'!H$22:H$30)+SUM('1.  LRAMVA Summary'!H$31:H$32)*(MONTH($E69)-1)/12)*$H69</f>
        <v>-0.71999656151111113</v>
      </c>
      <c r="O69" s="187">
        <f>(SUM('1.  LRAMVA Summary'!I$22:I$30)+SUM('1.  LRAMVA Summary'!I$31:I$32)*(MONTH($E69)-1)/12)*$H69</f>
        <v>0</v>
      </c>
      <c r="P69" s="188"/>
      <c r="Q69" s="188">
        <f t="shared" si="18"/>
        <v>-2.7928697116470915</v>
      </c>
    </row>
    <row r="70" spans="1:21" s="3" customFormat="1" ht="12.75" x14ac:dyDescent="0.2">
      <c r="B70" s="56"/>
      <c r="E70" s="185">
        <v>41913</v>
      </c>
      <c r="F70" s="185" t="s">
        <v>370</v>
      </c>
      <c r="G70" s="186" t="s">
        <v>92</v>
      </c>
      <c r="H70" s="478">
        <f>C$31/12</f>
        <v>1.225E-3</v>
      </c>
      <c r="I70" s="187">
        <f>(SUM('1.  LRAMVA Summary'!C$22:C$30)+SUM('1.  LRAMVA Summary'!C$31:C$32)*(MONTH($E70)-1)/12)*$H70</f>
        <v>-2.8110880038812383</v>
      </c>
      <c r="J70" s="187">
        <f>(SUM('1.  LRAMVA Summary'!D$22:D$30)+SUM('1.  LRAMVA Summary'!D$31:D$32)*(MONTH($E70)-1)/12)*$H70</f>
        <v>1.7636420737109948</v>
      </c>
      <c r="K70" s="187">
        <f>(SUM('1.  LRAMVA Summary'!E$22:E$30)+SUM('1.  LRAMVA Summary'!E$31:E$32)*(MONTH($E70)-1)/12)*$H70</f>
        <v>-1.038606812438561</v>
      </c>
      <c r="L70" s="187">
        <f>(SUM('1.  LRAMVA Summary'!F$22:F$30)+SUM('1.  LRAMVA Summary'!F$31:F$32)*(MONTH($E70)-1)/12)*$H70</f>
        <v>0</v>
      </c>
      <c r="M70" s="187">
        <f>(SUM('1.  LRAMVA Summary'!G$22:G$30)+SUM('1.  LRAMVA Summary'!G$31:G$32)*(MONTH($E70)-1)/12)*$H70</f>
        <v>0</v>
      </c>
      <c r="N70" s="187">
        <f>(SUM('1.  LRAMVA Summary'!H$22:H$30)+SUM('1.  LRAMVA Summary'!H$31:H$32)*(MONTH($E70)-1)/12)*$H70</f>
        <v>-0.74291545040416673</v>
      </c>
      <c r="O70" s="187">
        <f>(SUM('1.  LRAMVA Summary'!I$22:I$30)+SUM('1.  LRAMVA Summary'!I$31:I$32)*(MONTH($E70)-1)/12)*$H70</f>
        <v>0</v>
      </c>
      <c r="P70" s="188"/>
      <c r="Q70" s="188">
        <f t="shared" si="18"/>
        <v>-2.8289681930129711</v>
      </c>
    </row>
    <row r="71" spans="1:21" s="3" customFormat="1" ht="12.75" x14ac:dyDescent="0.2">
      <c r="B71" s="56"/>
      <c r="E71" s="185">
        <v>41944</v>
      </c>
      <c r="F71" s="185" t="s">
        <v>370</v>
      </c>
      <c r="G71" s="186" t="s">
        <v>92</v>
      </c>
      <c r="H71" s="477">
        <f t="shared" ref="H71:H72" si="22">C$31/12</f>
        <v>1.225E-3</v>
      </c>
      <c r="I71" s="187">
        <f>(SUM('1.  LRAMVA Summary'!C$22:C$30)+SUM('1.  LRAMVA Summary'!C$31:C$32)*(MONTH($E71)-1)/12)*$H71</f>
        <v>-2.8555354118770189</v>
      </c>
      <c r="J71" s="187">
        <f>(SUM('1.  LRAMVA Summary'!D$22:D$30)+SUM('1.  LRAMVA Summary'!D$31:D$32)*(MONTH($E71)-1)/12)*$H71</f>
        <v>1.8284007912547315</v>
      </c>
      <c r="K71" s="187">
        <f>(SUM('1.  LRAMVA Summary'!E$22:E$30)+SUM('1.  LRAMVA Summary'!E$31:E$32)*(MONTH($E71)-1)/12)*$H71</f>
        <v>-1.0720977144593402</v>
      </c>
      <c r="L71" s="187">
        <f>(SUM('1.  LRAMVA Summary'!F$22:F$30)+SUM('1.  LRAMVA Summary'!F$31:F$32)*(MONTH($E71)-1)/12)*$H71</f>
        <v>0</v>
      </c>
      <c r="M71" s="187">
        <f>(SUM('1.  LRAMVA Summary'!G$22:G$30)+SUM('1.  LRAMVA Summary'!G$31:G$32)*(MONTH($E71)-1)/12)*$H71</f>
        <v>0</v>
      </c>
      <c r="N71" s="187">
        <f>(SUM('1.  LRAMVA Summary'!H$22:H$30)+SUM('1.  LRAMVA Summary'!H$31:H$32)*(MONTH($E71)-1)/12)*$H71</f>
        <v>-0.76583433929722222</v>
      </c>
      <c r="O71" s="187">
        <f>(SUM('1.  LRAMVA Summary'!I$22:I$30)+SUM('1.  LRAMVA Summary'!I$31:I$32)*(MONTH($E71)-1)/12)*$H71</f>
        <v>0</v>
      </c>
      <c r="P71" s="188"/>
      <c r="Q71" s="188">
        <f t="shared" si="18"/>
        <v>-2.8650666743788498</v>
      </c>
    </row>
    <row r="72" spans="1:21" s="3" customFormat="1" ht="12.75" x14ac:dyDescent="0.2">
      <c r="B72" s="56"/>
      <c r="E72" s="185">
        <v>41974</v>
      </c>
      <c r="F72" s="185" t="s">
        <v>370</v>
      </c>
      <c r="G72" s="186" t="s">
        <v>92</v>
      </c>
      <c r="H72" s="477">
        <f t="shared" si="22"/>
        <v>1.225E-3</v>
      </c>
      <c r="I72" s="187">
        <f>(SUM('1.  LRAMVA Summary'!C$22:C$30)+SUM('1.  LRAMVA Summary'!C$31:C$32)*(MONTH($E72)-1)/12)*$H72</f>
        <v>-2.8999828198727995</v>
      </c>
      <c r="J72" s="187">
        <f>(SUM('1.  LRAMVA Summary'!D$22:D$30)+SUM('1.  LRAMVA Summary'!D$31:D$32)*(MONTH($E72)-1)/12)*$H72</f>
        <v>1.8931595087984683</v>
      </c>
      <c r="K72" s="187">
        <f>(SUM('1.  LRAMVA Summary'!E$22:E$30)+SUM('1.  LRAMVA Summary'!E$31:E$32)*(MONTH($E72)-1)/12)*$H72</f>
        <v>-1.1055886164801194</v>
      </c>
      <c r="L72" s="187">
        <f>(SUM('1.  LRAMVA Summary'!F$22:F$30)+SUM('1.  LRAMVA Summary'!F$31:F$32)*(MONTH($E72)-1)/12)*$H72</f>
        <v>0</v>
      </c>
      <c r="M72" s="187">
        <f>(SUM('1.  LRAMVA Summary'!G$22:G$30)+SUM('1.  LRAMVA Summary'!G$31:G$32)*(MONTH($E72)-1)/12)*$H72</f>
        <v>0</v>
      </c>
      <c r="N72" s="187">
        <f>(SUM('1.  LRAMVA Summary'!H$22:H$30)+SUM('1.  LRAMVA Summary'!H$31:H$32)*(MONTH($E72)-1)/12)*$H72</f>
        <v>-0.78875322819027771</v>
      </c>
      <c r="O72" s="187">
        <f>(SUM('1.  LRAMVA Summary'!I$22:I$30)+SUM('1.  LRAMVA Summary'!I$31:I$32)*(MONTH($E72)-1)/12)*$H72</f>
        <v>0</v>
      </c>
      <c r="P72" s="188"/>
      <c r="Q72" s="188">
        <f t="shared" si="18"/>
        <v>-2.9011651557447284</v>
      </c>
    </row>
    <row r="73" spans="1:21" s="3" customFormat="1" ht="13.5" thickBot="1" x14ac:dyDescent="0.25">
      <c r="B73" s="56"/>
      <c r="E73" s="197" t="s">
        <v>396</v>
      </c>
      <c r="F73" s="197"/>
      <c r="G73" s="198"/>
      <c r="H73" s="474"/>
      <c r="I73" s="199">
        <f>SUM(I60:I72)</f>
        <v>-55.731178667296582</v>
      </c>
      <c r="J73" s="199">
        <f t="shared" ref="J73" si="23">SUM(J60:J72)</f>
        <v>33.208356164813154</v>
      </c>
      <c r="K73" s="199">
        <f t="shared" ref="K73" si="24">SUM(K60:K72)</f>
        <v>-18.893288318383505</v>
      </c>
      <c r="L73" s="199">
        <f t="shared" ref="L73" si="25">SUM(L60:L72)</f>
        <v>0</v>
      </c>
      <c r="M73" s="199">
        <f t="shared" ref="M73" si="26">SUM(M60:M72)</f>
        <v>0</v>
      </c>
      <c r="N73" s="199">
        <f t="shared" ref="N73" si="27">SUM(N60:N72)</f>
        <v>-13.99036155515833</v>
      </c>
      <c r="O73" s="199">
        <f t="shared" ref="O73" si="28">SUM(O60:O72)</f>
        <v>0</v>
      </c>
      <c r="P73" s="199">
        <f t="shared" ref="P73" si="29">SUM(P60:P72)</f>
        <v>0</v>
      </c>
      <c r="Q73" s="199">
        <f>SUM(Q60:Q72)</f>
        <v>-55.406472376025263</v>
      </c>
    </row>
    <row r="74" spans="1:21" s="3" customFormat="1" ht="13.5" thickTop="1" x14ac:dyDescent="0.2">
      <c r="B74" s="56"/>
      <c r="E74" s="226" t="s">
        <v>90</v>
      </c>
      <c r="F74" s="226"/>
      <c r="G74" s="227"/>
      <c r="H74" s="475">
        <v>0</v>
      </c>
      <c r="I74" s="228">
        <v>0</v>
      </c>
      <c r="J74" s="228">
        <v>0</v>
      </c>
      <c r="K74" s="228">
        <v>0</v>
      </c>
      <c r="L74" s="228">
        <v>0</v>
      </c>
      <c r="M74" s="228">
        <v>0</v>
      </c>
      <c r="N74" s="228">
        <v>0</v>
      </c>
      <c r="O74" s="228">
        <v>0</v>
      </c>
      <c r="P74" s="228">
        <v>0</v>
      </c>
      <c r="Q74" s="228">
        <v>0</v>
      </c>
    </row>
    <row r="75" spans="1:21" s="3" customFormat="1" ht="12.75" x14ac:dyDescent="0.2">
      <c r="B75" s="56"/>
      <c r="E75" s="194" t="s">
        <v>391</v>
      </c>
      <c r="F75" s="194"/>
      <c r="G75" s="195"/>
      <c r="H75" s="476"/>
      <c r="I75" s="196">
        <f t="shared" ref="I75:Q75" si="30">I73+I74</f>
        <v>-55.731178667296582</v>
      </c>
      <c r="J75" s="196">
        <f t="shared" si="30"/>
        <v>33.208356164813154</v>
      </c>
      <c r="K75" s="196">
        <f t="shared" si="30"/>
        <v>-18.893288318383505</v>
      </c>
      <c r="L75" s="196">
        <f t="shared" si="30"/>
        <v>0</v>
      </c>
      <c r="M75" s="196">
        <f t="shared" si="30"/>
        <v>0</v>
      </c>
      <c r="N75" s="196">
        <f t="shared" si="30"/>
        <v>-13.99036155515833</v>
      </c>
      <c r="O75" s="196">
        <f t="shared" si="30"/>
        <v>0</v>
      </c>
      <c r="P75" s="196">
        <f t="shared" si="30"/>
        <v>0</v>
      </c>
      <c r="Q75" s="196">
        <f t="shared" si="30"/>
        <v>-55.406472376025263</v>
      </c>
    </row>
    <row r="76" spans="1:21" s="3" customFormat="1" ht="12.75" x14ac:dyDescent="0.2">
      <c r="B76" s="56"/>
      <c r="E76" s="185">
        <v>42005</v>
      </c>
      <c r="F76" s="185" t="s">
        <v>371</v>
      </c>
      <c r="G76" s="186" t="s">
        <v>88</v>
      </c>
      <c r="H76" s="477">
        <f>C$32/12</f>
        <v>1.225E-3</v>
      </c>
      <c r="I76" s="187">
        <f>(SUM('1.  LRAMVA Summary'!C$22:C$33)+SUM('1.  LRAMVA Summary'!C$34:C$35)*(MONTH($E76)-1)/12)*$H76</f>
        <v>-2.9444302278685806</v>
      </c>
      <c r="J76" s="187">
        <f>(SUM('1.  LRAMVA Summary'!D$22:D$33)+SUM('1.  LRAMVA Summary'!D$34:D$35)*(MONTH($E76)-1)/12)*$H76</f>
        <v>1.9579182263422048</v>
      </c>
      <c r="K76" s="187">
        <f>(SUM('1.  LRAMVA Summary'!E$22:E$33)+SUM('1.  LRAMVA Summary'!E$34:E$35)*(MONTH($E76)-1)/12)*$H76</f>
        <v>-1.1390795185008986</v>
      </c>
      <c r="L76" s="187">
        <f>(SUM('1.  LRAMVA Summary'!F$22:F$33)+SUM('1.  LRAMVA Summary'!F$34:F$35)*(MONTH($E76)-1)/12)*$H76</f>
        <v>0</v>
      </c>
      <c r="M76" s="187">
        <f>(SUM('1.  LRAMVA Summary'!G$22:G$33)+SUM('1.  LRAMVA Summary'!G$34:G$35)*(MONTH($E76)-1)/12)*$H76</f>
        <v>0</v>
      </c>
      <c r="N76" s="187">
        <f>(SUM('1.  LRAMVA Summary'!H$22:H$33)+SUM('1.  LRAMVA Summary'!H$34:H$35)*(MONTH($E76)-1)/12)*$H76</f>
        <v>-0.81167211708333342</v>
      </c>
      <c r="O76" s="187">
        <f>(SUM('1.  LRAMVA Summary'!I$22:I$33)+SUM('1.  LRAMVA Summary'!I$34:I$35)*(MONTH($E76)-1)/12)*$H76</f>
        <v>0</v>
      </c>
      <c r="P76" s="188"/>
      <c r="Q76" s="188">
        <f>SUM(I76:P76)</f>
        <v>-2.937263637110608</v>
      </c>
    </row>
    <row r="77" spans="1:21" s="15" customFormat="1" ht="12.75" x14ac:dyDescent="0.2">
      <c r="B77" s="218"/>
      <c r="E77" s="185">
        <v>42036</v>
      </c>
      <c r="F77" s="185" t="s">
        <v>371</v>
      </c>
      <c r="G77" s="186" t="s">
        <v>88</v>
      </c>
      <c r="H77" s="477">
        <v>1.225E-3</v>
      </c>
      <c r="I77" s="187">
        <f>(SUM('1.  LRAMVA Summary'!C$22:C$33)+SUM('1.  LRAMVA Summary'!C$34:C$35)*(MONTH($E77)-1)/12)*$H77</f>
        <v>-2.9114106437872489</v>
      </c>
      <c r="J77" s="187">
        <f>(SUM('1.  LRAMVA Summary'!D$22:D$33)+SUM('1.  LRAMVA Summary'!D$34:D$35)*(MONTH($E77)-1)/12)*$H77</f>
        <v>2.1068305113863031</v>
      </c>
      <c r="K77" s="187">
        <f>(SUM('1.  LRAMVA Summary'!E$22:E$33)+SUM('1.  LRAMVA Summary'!E$34:E$35)*(MONTH($E77)-1)/12)*$H77</f>
        <v>-1.1729937454746886</v>
      </c>
      <c r="L77" s="187">
        <f>(SUM('1.  LRAMVA Summary'!F$22:F$33)+SUM('1.  LRAMVA Summary'!F$34:F$35)*(MONTH($E77)-1)/12)*$H77</f>
        <v>0</v>
      </c>
      <c r="M77" s="187">
        <f>(SUM('1.  LRAMVA Summary'!G$22:G$33)+SUM('1.  LRAMVA Summary'!G$34:G$35)*(MONTH($E77)-1)/12)*$H77</f>
        <v>0</v>
      </c>
      <c r="N77" s="187">
        <f>(SUM('1.  LRAMVA Summary'!H$22:H$33)+SUM('1.  LRAMVA Summary'!H$34:H$35)*(MONTH($E77)-1)/12)*$H77</f>
        <v>-0.83486209398472222</v>
      </c>
      <c r="O77" s="187">
        <f>(SUM('1.  LRAMVA Summary'!I$22:I$33)+SUM('1.  LRAMVA Summary'!I$34:I$35)*(MONTH($E77)-1)/12)*$H77</f>
        <v>0</v>
      </c>
      <c r="P77" s="188"/>
      <c r="Q77" s="188">
        <f>SUM(I77:P77)</f>
        <v>-2.8124359718603564</v>
      </c>
    </row>
    <row r="78" spans="1:21" s="3" customFormat="1" ht="12.75" x14ac:dyDescent="0.2">
      <c r="B78" s="56"/>
      <c r="E78" s="185">
        <v>42064</v>
      </c>
      <c r="F78" s="185" t="s">
        <v>371</v>
      </c>
      <c r="G78" s="186" t="s">
        <v>88</v>
      </c>
      <c r="H78" s="477">
        <v>1.225E-3</v>
      </c>
      <c r="I78" s="187">
        <f>(SUM('1.  LRAMVA Summary'!C$22:C$33)+SUM('1.  LRAMVA Summary'!C$34:C$35)*(MONTH($E78)-1)/12)*$H78</f>
        <v>-2.8783910597059168</v>
      </c>
      <c r="J78" s="187">
        <f>(SUM('1.  LRAMVA Summary'!D$22:D$33)+SUM('1.  LRAMVA Summary'!D$34:D$35)*(MONTH($E78)-1)/12)*$H78</f>
        <v>2.2557427964304013</v>
      </c>
      <c r="K78" s="187">
        <f>(SUM('1.  LRAMVA Summary'!E$22:E$33)+SUM('1.  LRAMVA Summary'!E$34:E$35)*(MONTH($E78)-1)/12)*$H78</f>
        <v>-1.2069079724484784</v>
      </c>
      <c r="L78" s="187">
        <f>(SUM('1.  LRAMVA Summary'!F$22:F$33)+SUM('1.  LRAMVA Summary'!F$34:F$35)*(MONTH($E78)-1)/12)*$H78</f>
        <v>0</v>
      </c>
      <c r="M78" s="187">
        <f>(SUM('1.  LRAMVA Summary'!G$22:G$33)+SUM('1.  LRAMVA Summary'!G$34:G$35)*(MONTH($E78)-1)/12)*$H78</f>
        <v>0</v>
      </c>
      <c r="N78" s="187">
        <f>(SUM('1.  LRAMVA Summary'!H$22:H$33)+SUM('1.  LRAMVA Summary'!H$34:H$35)*(MONTH($E78)-1)/12)*$H78</f>
        <v>-0.85805207088611124</v>
      </c>
      <c r="O78" s="187">
        <f>(SUM('1.  LRAMVA Summary'!I$22:I$33)+SUM('1.  LRAMVA Summary'!I$34:I$35)*(MONTH($E78)-1)/12)*$H78</f>
        <v>0</v>
      </c>
      <c r="P78" s="188"/>
      <c r="Q78" s="188">
        <f>SUM(I78:P78)</f>
        <v>-2.6876083066101053</v>
      </c>
    </row>
    <row r="79" spans="1:21" s="3" customFormat="1" ht="12.75" x14ac:dyDescent="0.2">
      <c r="B79" s="56"/>
      <c r="E79" s="185">
        <v>42095</v>
      </c>
      <c r="F79" s="185" t="s">
        <v>371</v>
      </c>
      <c r="G79" s="186" t="s">
        <v>89</v>
      </c>
      <c r="H79" s="477">
        <f>C$33/12</f>
        <v>9.1666666666666665E-4</v>
      </c>
      <c r="I79" s="187">
        <f>(SUM('1.  LRAMVA Summary'!C$22:C$33)+SUM('1.  LRAMVA Summary'!C$34:C$35)*(MONTH($E79)-1)/12)*$H79</f>
        <v>-2.1291895395830229</v>
      </c>
      <c r="J79" s="187">
        <f>(SUM('1.  LRAMVA Summary'!D$22:D$33)+SUM('1.  LRAMVA Summary'!D$34:D$35)*(MONTH($E79)-1)/12)*$H79</f>
        <v>1.7994017616475853</v>
      </c>
      <c r="K79" s="187">
        <f>(SUM('1.  LRAMVA Summary'!E$22:E$33)+SUM('1.  LRAMVA Summary'!E$34:E$35)*(MONTH($E79)-1)/12)*$H79</f>
        <v>-0.92850640773094917</v>
      </c>
      <c r="L79" s="187">
        <f>(SUM('1.  LRAMVA Summary'!F$22:F$33)+SUM('1.  LRAMVA Summary'!F$34:F$35)*(MONTH($E79)-1)/12)*$H79</f>
        <v>0</v>
      </c>
      <c r="M79" s="187">
        <f>(SUM('1.  LRAMVA Summary'!G$22:G$33)+SUM('1.  LRAMVA Summary'!G$34:G$35)*(MONTH($E79)-1)/12)*$H79</f>
        <v>0</v>
      </c>
      <c r="N79" s="187">
        <f>(SUM('1.  LRAMVA Summary'!H$22:H$33)+SUM('1.  LRAMVA Summary'!H$34:H$35)*(MONTH($E79)-1)/12)*$H79</f>
        <v>-0.65943282487499999</v>
      </c>
      <c r="O79" s="187">
        <f>(SUM('1.  LRAMVA Summary'!I$22:I$33)+SUM('1.  LRAMVA Summary'!I$34:I$35)*(MONTH($E79)-1)/12)*$H79</f>
        <v>0</v>
      </c>
      <c r="P79" s="188"/>
      <c r="Q79" s="188">
        <f>SUM(I79:P79)</f>
        <v>-1.9177270105413871</v>
      </c>
    </row>
    <row r="80" spans="1:21" s="3" customFormat="1" ht="12.75" x14ac:dyDescent="0.2">
      <c r="B80" s="56"/>
      <c r="E80" s="185">
        <v>42125</v>
      </c>
      <c r="F80" s="185" t="s">
        <v>371</v>
      </c>
      <c r="G80" s="186" t="s">
        <v>89</v>
      </c>
      <c r="H80" s="477">
        <v>9.1666666666666665E-4</v>
      </c>
      <c r="I80" s="187">
        <f>(SUM('1.  LRAMVA Summary'!C$22:C$33)+SUM('1.  LRAMVA Summary'!C$34:C$35)*(MONTH($E80)-1)/12)*$H80</f>
        <v>-2.1044810072772639</v>
      </c>
      <c r="J80" s="187">
        <f>(SUM('1.  LRAMVA Summary'!D$22:D$33)+SUM('1.  LRAMVA Summary'!D$34:D$35)*(MONTH($E80)-1)/12)*$H80</f>
        <v>1.9108327232452096</v>
      </c>
      <c r="K80" s="187">
        <f>(SUM('1.  LRAMVA Summary'!E$22:E$33)+SUM('1.  LRAMVA Summary'!E$34:E$35)*(MONTH($E80)-1)/12)*$H80</f>
        <v>-0.95388440070453329</v>
      </c>
      <c r="L80" s="187">
        <f>(SUM('1.  LRAMVA Summary'!F$22:F$33)+SUM('1.  LRAMVA Summary'!F$34:F$35)*(MONTH($E80)-1)/12)*$H80</f>
        <v>0</v>
      </c>
      <c r="M80" s="187">
        <f>(SUM('1.  LRAMVA Summary'!G$22:G$33)+SUM('1.  LRAMVA Summary'!G$34:G$35)*(MONTH($E80)-1)/12)*$H80</f>
        <v>0</v>
      </c>
      <c r="N80" s="187">
        <f>(SUM('1.  LRAMVA Summary'!H$22:H$33)+SUM('1.  LRAMVA Summary'!H$34:H$35)*(MONTH($E80)-1)/12)*$H80</f>
        <v>-0.67678586881481495</v>
      </c>
      <c r="O80" s="187">
        <f>(SUM('1.  LRAMVA Summary'!I$22:I$33)+SUM('1.  LRAMVA Summary'!I$34:I$35)*(MONTH($E80)-1)/12)*$H80</f>
        <v>0</v>
      </c>
      <c r="P80" s="188"/>
      <c r="Q80" s="188">
        <f t="shared" ref="Q80:Q87" si="31">SUM(I80:P80)</f>
        <v>-1.8243185535514026</v>
      </c>
    </row>
    <row r="81" spans="2:17" s="3" customFormat="1" ht="12.75" x14ac:dyDescent="0.2">
      <c r="B81" s="56"/>
      <c r="E81" s="185">
        <v>42156</v>
      </c>
      <c r="F81" s="185" t="s">
        <v>371</v>
      </c>
      <c r="G81" s="186" t="s">
        <v>89</v>
      </c>
      <c r="H81" s="477">
        <v>9.1666666666666665E-4</v>
      </c>
      <c r="I81" s="187">
        <f>(SUM('1.  LRAMVA Summary'!C$22:C$33)+SUM('1.  LRAMVA Summary'!C$34:C$35)*(MONTH($E81)-1)/12)*$H81</f>
        <v>-2.0797724749715059</v>
      </c>
      <c r="J81" s="187">
        <f>(SUM('1.  LRAMVA Summary'!D$22:D$33)+SUM('1.  LRAMVA Summary'!D$34:D$35)*(MONTH($E81)-1)/12)*$H81</f>
        <v>2.0222636848428341</v>
      </c>
      <c r="K81" s="187">
        <f>(SUM('1.  LRAMVA Summary'!E$22:E$33)+SUM('1.  LRAMVA Summary'!E$34:E$35)*(MONTH($E81)-1)/12)*$H81</f>
        <v>-0.97926239367811763</v>
      </c>
      <c r="L81" s="187">
        <f>(SUM('1.  LRAMVA Summary'!F$22:F$33)+SUM('1.  LRAMVA Summary'!F$34:F$35)*(MONTH($E81)-1)/12)*$H81</f>
        <v>0</v>
      </c>
      <c r="M81" s="187">
        <f>(SUM('1.  LRAMVA Summary'!G$22:G$33)+SUM('1.  LRAMVA Summary'!G$34:G$35)*(MONTH($E81)-1)/12)*$H81</f>
        <v>0</v>
      </c>
      <c r="N81" s="187">
        <f>(SUM('1.  LRAMVA Summary'!H$22:H$33)+SUM('1.  LRAMVA Summary'!H$34:H$35)*(MONTH($E81)-1)/12)*$H81</f>
        <v>-0.69413891275462969</v>
      </c>
      <c r="O81" s="187">
        <f>(SUM('1.  LRAMVA Summary'!I$22:I$33)+SUM('1.  LRAMVA Summary'!I$34:I$35)*(MONTH($E81)-1)/12)*$H81</f>
        <v>0</v>
      </c>
      <c r="P81" s="188"/>
      <c r="Q81" s="188">
        <f t="shared" si="31"/>
        <v>-1.730910096561419</v>
      </c>
    </row>
    <row r="82" spans="2:17" s="3" customFormat="1" ht="12.75" x14ac:dyDescent="0.2">
      <c r="B82" s="56"/>
      <c r="E82" s="185">
        <v>42186</v>
      </c>
      <c r="F82" s="185" t="s">
        <v>371</v>
      </c>
      <c r="G82" s="186" t="s">
        <v>91</v>
      </c>
      <c r="H82" s="477">
        <f>$C$34/12</f>
        <v>9.1666666666666665E-4</v>
      </c>
      <c r="I82" s="187">
        <f>(SUM('1.  LRAMVA Summary'!C$22:C$33)+SUM('1.  LRAMVA Summary'!C$34:C$35)*(MONTH($E82)-1)/12)*$H82</f>
        <v>-2.0550639426657469</v>
      </c>
      <c r="J82" s="187">
        <f>(SUM('1.  LRAMVA Summary'!D$22:D$33)+SUM('1.  LRAMVA Summary'!D$34:D$35)*(MONTH($E82)-1)/12)*$H82</f>
        <v>2.1336946464404591</v>
      </c>
      <c r="K82" s="187">
        <f>(SUM('1.  LRAMVA Summary'!E$22:E$33)+SUM('1.  LRAMVA Summary'!E$34:E$35)*(MONTH($E82)-1)/12)*$H82</f>
        <v>-1.004640386651702</v>
      </c>
      <c r="L82" s="187">
        <f>(SUM('1.  LRAMVA Summary'!F$22:F$33)+SUM('1.  LRAMVA Summary'!F$34:F$35)*(MONTH($E82)-1)/12)*$H82</f>
        <v>0</v>
      </c>
      <c r="M82" s="187">
        <f>(SUM('1.  LRAMVA Summary'!G$22:G$33)+SUM('1.  LRAMVA Summary'!G$34:G$35)*(MONTH($E82)-1)/12)*$H82</f>
        <v>0</v>
      </c>
      <c r="N82" s="187">
        <f>(SUM('1.  LRAMVA Summary'!H$22:H$33)+SUM('1.  LRAMVA Summary'!H$34:H$35)*(MONTH($E82)-1)/12)*$H82</f>
        <v>-0.71149195669444454</v>
      </c>
      <c r="O82" s="187">
        <f>(SUM('1.  LRAMVA Summary'!I$22:I$33)+SUM('1.  LRAMVA Summary'!I$34:I$35)*(MONTH($E82)-1)/12)*$H82</f>
        <v>0</v>
      </c>
      <c r="P82" s="188"/>
      <c r="Q82" s="188">
        <f t="shared" si="31"/>
        <v>-1.6375016395714344</v>
      </c>
    </row>
    <row r="83" spans="2:17" s="3" customFormat="1" ht="12.75" x14ac:dyDescent="0.2">
      <c r="B83" s="56"/>
      <c r="E83" s="185">
        <v>42217</v>
      </c>
      <c r="F83" s="185" t="s">
        <v>371</v>
      </c>
      <c r="G83" s="186" t="s">
        <v>91</v>
      </c>
      <c r="H83" s="477">
        <f t="shared" ref="H83:H84" si="32">$C$34/12</f>
        <v>9.1666666666666665E-4</v>
      </c>
      <c r="I83" s="187">
        <f>(SUM('1.  LRAMVA Summary'!C$22:C$33)+SUM('1.  LRAMVA Summary'!C$34:C$35)*(MONTH($E83)-1)/12)*$H83</f>
        <v>-2.0303554103599888</v>
      </c>
      <c r="J83" s="187">
        <f>(SUM('1.  LRAMVA Summary'!D$22:D$33)+SUM('1.  LRAMVA Summary'!D$34:D$35)*(MONTH($E83)-1)/12)*$H83</f>
        <v>2.2451256080380837</v>
      </c>
      <c r="K83" s="187">
        <f>(SUM('1.  LRAMVA Summary'!E$22:E$33)+SUM('1.  LRAMVA Summary'!E$34:E$35)*(MONTH($E83)-1)/12)*$H83</f>
        <v>-1.030018379625286</v>
      </c>
      <c r="L83" s="187">
        <f>(SUM('1.  LRAMVA Summary'!F$22:F$33)+SUM('1.  LRAMVA Summary'!F$34:F$35)*(MONTH($E83)-1)/12)*$H83</f>
        <v>0</v>
      </c>
      <c r="M83" s="187">
        <f>(SUM('1.  LRAMVA Summary'!G$22:G$33)+SUM('1.  LRAMVA Summary'!G$34:G$35)*(MONTH($E83)-1)/12)*$H83</f>
        <v>0</v>
      </c>
      <c r="N83" s="187">
        <f>(SUM('1.  LRAMVA Summary'!H$22:H$33)+SUM('1.  LRAMVA Summary'!H$34:H$35)*(MONTH($E83)-1)/12)*$H83</f>
        <v>-0.72884500063425928</v>
      </c>
      <c r="O83" s="187">
        <f>(SUM('1.  LRAMVA Summary'!I$22:I$33)+SUM('1.  LRAMVA Summary'!I$34:I$35)*(MONTH($E83)-1)/12)*$H83</f>
        <v>0</v>
      </c>
      <c r="P83" s="188"/>
      <c r="Q83" s="188">
        <f t="shared" si="31"/>
        <v>-1.5440931825814503</v>
      </c>
    </row>
    <row r="84" spans="2:17" s="3" customFormat="1" ht="12.75" x14ac:dyDescent="0.2">
      <c r="B84" s="56"/>
      <c r="E84" s="185">
        <v>42248</v>
      </c>
      <c r="F84" s="185" t="s">
        <v>371</v>
      </c>
      <c r="G84" s="186" t="s">
        <v>91</v>
      </c>
      <c r="H84" s="477">
        <f t="shared" si="32"/>
        <v>9.1666666666666665E-4</v>
      </c>
      <c r="I84" s="187">
        <f>(SUM('1.  LRAMVA Summary'!C$22:C$33)+SUM('1.  LRAMVA Summary'!C$34:C$35)*(MONTH($E84)-1)/12)*$H84</f>
        <v>-2.0056468780542298</v>
      </c>
      <c r="J84" s="187">
        <f>(SUM('1.  LRAMVA Summary'!D$22:D$33)+SUM('1.  LRAMVA Summary'!D$34:D$35)*(MONTH($E84)-1)/12)*$H84</f>
        <v>2.3565565696357083</v>
      </c>
      <c r="K84" s="187">
        <f>(SUM('1.  LRAMVA Summary'!E$22:E$33)+SUM('1.  LRAMVA Summary'!E$34:E$35)*(MONTH($E84)-1)/12)*$H84</f>
        <v>-1.0553963725988704</v>
      </c>
      <c r="L84" s="187">
        <f>(SUM('1.  LRAMVA Summary'!F$22:F$33)+SUM('1.  LRAMVA Summary'!F$34:F$35)*(MONTH($E84)-1)/12)*$H84</f>
        <v>0</v>
      </c>
      <c r="M84" s="187">
        <f>(SUM('1.  LRAMVA Summary'!G$22:G$33)+SUM('1.  LRAMVA Summary'!G$34:G$35)*(MONTH($E84)-1)/12)*$H84</f>
        <v>0</v>
      </c>
      <c r="N84" s="187">
        <f>(SUM('1.  LRAMVA Summary'!H$22:H$33)+SUM('1.  LRAMVA Summary'!H$34:H$35)*(MONTH($E84)-1)/12)*$H84</f>
        <v>-0.74619804457407413</v>
      </c>
      <c r="O84" s="187">
        <f>(SUM('1.  LRAMVA Summary'!I$22:I$33)+SUM('1.  LRAMVA Summary'!I$34:I$35)*(MONTH($E84)-1)/12)*$H84</f>
        <v>0</v>
      </c>
      <c r="P84" s="188"/>
      <c r="Q84" s="188">
        <f t="shared" si="31"/>
        <v>-1.4506847255914661</v>
      </c>
    </row>
    <row r="85" spans="2:17" s="3" customFormat="1" ht="12.75" x14ac:dyDescent="0.2">
      <c r="B85" s="56"/>
      <c r="E85" s="185">
        <v>42278</v>
      </c>
      <c r="F85" s="185" t="s">
        <v>371</v>
      </c>
      <c r="G85" s="186" t="s">
        <v>92</v>
      </c>
      <c r="H85" s="477">
        <f>$C$35/12</f>
        <v>9.1666666666666665E-4</v>
      </c>
      <c r="I85" s="187">
        <f>(SUM('1.  LRAMVA Summary'!C$22:C$33)+SUM('1.  LRAMVA Summary'!C$34:C$35)*(MONTH($E85)-1)/12)*$H85</f>
        <v>-1.9809383457484715</v>
      </c>
      <c r="J85" s="187">
        <f>(SUM('1.  LRAMVA Summary'!D$22:D$33)+SUM('1.  LRAMVA Summary'!D$34:D$35)*(MONTH($E85)-1)/12)*$H85</f>
        <v>2.4679875312333328</v>
      </c>
      <c r="K85" s="187">
        <f>(SUM('1.  LRAMVA Summary'!E$22:E$33)+SUM('1.  LRAMVA Summary'!E$34:E$35)*(MONTH($E85)-1)/12)*$H85</f>
        <v>-1.0807743655724547</v>
      </c>
      <c r="L85" s="187">
        <f>(SUM('1.  LRAMVA Summary'!F$22:F$33)+SUM('1.  LRAMVA Summary'!F$34:F$35)*(MONTH($E85)-1)/12)*$H85</f>
        <v>0</v>
      </c>
      <c r="M85" s="187">
        <f>(SUM('1.  LRAMVA Summary'!G$22:G$33)+SUM('1.  LRAMVA Summary'!G$34:G$35)*(MONTH($E85)-1)/12)*$H85</f>
        <v>0</v>
      </c>
      <c r="N85" s="187">
        <f>(SUM('1.  LRAMVA Summary'!H$22:H$33)+SUM('1.  LRAMVA Summary'!H$34:H$35)*(MONTH($E85)-1)/12)*$H85</f>
        <v>-0.76355108851388898</v>
      </c>
      <c r="O85" s="187">
        <f>(SUM('1.  LRAMVA Summary'!I$22:I$33)+SUM('1.  LRAMVA Summary'!I$34:I$35)*(MONTH($E85)-1)/12)*$H85</f>
        <v>0</v>
      </c>
      <c r="P85" s="188"/>
      <c r="Q85" s="188">
        <f t="shared" si="31"/>
        <v>-1.3572762686014823</v>
      </c>
    </row>
    <row r="86" spans="2:17" s="3" customFormat="1" ht="12.75" x14ac:dyDescent="0.2">
      <c r="B86" s="56"/>
      <c r="E86" s="185">
        <v>42309</v>
      </c>
      <c r="F86" s="185" t="s">
        <v>371</v>
      </c>
      <c r="G86" s="186" t="s">
        <v>92</v>
      </c>
      <c r="H86" s="477">
        <f t="shared" ref="H86:H87" si="33">$C$35/12</f>
        <v>9.1666666666666665E-4</v>
      </c>
      <c r="I86" s="187">
        <f>(SUM('1.  LRAMVA Summary'!C$22:C$33)+SUM('1.  LRAMVA Summary'!C$34:C$35)*(MONTH($E86)-1)/12)*$H86</f>
        <v>-1.9562298134427127</v>
      </c>
      <c r="J86" s="187">
        <f>(SUM('1.  LRAMVA Summary'!D$22:D$33)+SUM('1.  LRAMVA Summary'!D$34:D$35)*(MONTH($E86)-1)/12)*$H86</f>
        <v>2.5794184928309574</v>
      </c>
      <c r="K86" s="187">
        <f>(SUM('1.  LRAMVA Summary'!E$22:E$33)+SUM('1.  LRAMVA Summary'!E$34:E$35)*(MONTH($E86)-1)/12)*$H86</f>
        <v>-1.1061523585460389</v>
      </c>
      <c r="L86" s="187">
        <f>(SUM('1.  LRAMVA Summary'!F$22:F$33)+SUM('1.  LRAMVA Summary'!F$34:F$35)*(MONTH($E86)-1)/12)*$H86</f>
        <v>0</v>
      </c>
      <c r="M86" s="187">
        <f>(SUM('1.  LRAMVA Summary'!G$22:G$33)+SUM('1.  LRAMVA Summary'!G$34:G$35)*(MONTH($E86)-1)/12)*$H86</f>
        <v>0</v>
      </c>
      <c r="N86" s="187">
        <f>(SUM('1.  LRAMVA Summary'!H$22:H$33)+SUM('1.  LRAMVA Summary'!H$34:H$35)*(MONTH($E86)-1)/12)*$H86</f>
        <v>-0.78090413245370383</v>
      </c>
      <c r="O86" s="187">
        <f>(SUM('1.  LRAMVA Summary'!I$22:I$33)+SUM('1.  LRAMVA Summary'!I$34:I$35)*(MONTH($E86)-1)/12)*$H86</f>
        <v>0</v>
      </c>
      <c r="P86" s="188"/>
      <c r="Q86" s="188">
        <f t="shared" si="31"/>
        <v>-1.2638678116114981</v>
      </c>
    </row>
    <row r="87" spans="2:17" s="3" customFormat="1" ht="12.75" x14ac:dyDescent="0.2">
      <c r="B87" s="56"/>
      <c r="E87" s="185">
        <v>42339</v>
      </c>
      <c r="F87" s="185" t="s">
        <v>371</v>
      </c>
      <c r="G87" s="186" t="s">
        <v>92</v>
      </c>
      <c r="H87" s="477">
        <f t="shared" si="33"/>
        <v>9.1666666666666665E-4</v>
      </c>
      <c r="I87" s="187">
        <f>(SUM('1.  LRAMVA Summary'!C$22:C$33)+SUM('1.  LRAMVA Summary'!C$34:C$35)*(MONTH($E87)-1)/12)*$H87</f>
        <v>-1.9315212811369544</v>
      </c>
      <c r="J87" s="187">
        <f>(SUM('1.  LRAMVA Summary'!D$22:D$33)+SUM('1.  LRAMVA Summary'!D$34:D$35)*(MONTH($E87)-1)/12)*$H87</f>
        <v>2.6908494544285819</v>
      </c>
      <c r="K87" s="187">
        <f>(SUM('1.  LRAMVA Summary'!E$22:E$33)+SUM('1.  LRAMVA Summary'!E$34:E$35)*(MONTH($E87)-1)/12)*$H87</f>
        <v>-1.1315303515196231</v>
      </c>
      <c r="L87" s="187">
        <f>(SUM('1.  LRAMVA Summary'!F$22:F$33)+SUM('1.  LRAMVA Summary'!F$34:F$35)*(MONTH($E87)-1)/12)*$H87</f>
        <v>0</v>
      </c>
      <c r="M87" s="187">
        <f>(SUM('1.  LRAMVA Summary'!G$22:G$33)+SUM('1.  LRAMVA Summary'!G$34:G$35)*(MONTH($E87)-1)/12)*$H87</f>
        <v>0</v>
      </c>
      <c r="N87" s="187">
        <f>(SUM('1.  LRAMVA Summary'!H$22:H$33)+SUM('1.  LRAMVA Summary'!H$34:H$35)*(MONTH($E87)-1)/12)*$H87</f>
        <v>-0.79825717639351856</v>
      </c>
      <c r="O87" s="187">
        <f>(SUM('1.  LRAMVA Summary'!I$22:I$33)+SUM('1.  LRAMVA Summary'!I$34:I$35)*(MONTH($E87)-1)/12)*$H87</f>
        <v>0</v>
      </c>
      <c r="P87" s="188"/>
      <c r="Q87" s="188">
        <f t="shared" si="31"/>
        <v>-1.1704593546215141</v>
      </c>
    </row>
    <row r="88" spans="2:17" s="3" customFormat="1" ht="13.5" thickBot="1" x14ac:dyDescent="0.25">
      <c r="B88" s="56"/>
      <c r="E88" s="197" t="s">
        <v>397</v>
      </c>
      <c r="F88" s="197"/>
      <c r="G88" s="198"/>
      <c r="H88" s="474"/>
      <c r="I88" s="199">
        <f>SUM(I75:I87)</f>
        <v>-82.738609291898229</v>
      </c>
      <c r="J88" s="199">
        <f>SUM(J75:J87)</f>
        <v>59.734978171314815</v>
      </c>
      <c r="K88" s="199">
        <f t="shared" ref="K88:P88" si="34">SUM(K75:K87)</f>
        <v>-31.68243497143515</v>
      </c>
      <c r="L88" s="199">
        <f t="shared" si="34"/>
        <v>0</v>
      </c>
      <c r="M88" s="199">
        <f t="shared" si="34"/>
        <v>0</v>
      </c>
      <c r="N88" s="199">
        <f t="shared" si="34"/>
        <v>-23.054552842820829</v>
      </c>
      <c r="O88" s="199">
        <f t="shared" si="34"/>
        <v>0</v>
      </c>
      <c r="P88" s="199">
        <f t="shared" si="34"/>
        <v>0</v>
      </c>
      <c r="Q88" s="199">
        <f>SUM(Q75:Q87)</f>
        <v>-77.740618934839404</v>
      </c>
    </row>
    <row r="89" spans="2:17" s="3" customFormat="1" ht="13.5" thickTop="1" x14ac:dyDescent="0.2">
      <c r="B89" s="56"/>
      <c r="E89" s="226" t="s">
        <v>90</v>
      </c>
      <c r="F89" s="226"/>
      <c r="G89" s="227"/>
      <c r="H89" s="475">
        <v>0</v>
      </c>
      <c r="I89" s="228">
        <v>0</v>
      </c>
      <c r="J89" s="228">
        <v>0</v>
      </c>
      <c r="K89" s="228">
        <v>0</v>
      </c>
      <c r="L89" s="228">
        <v>0</v>
      </c>
      <c r="M89" s="228">
        <v>0</v>
      </c>
      <c r="N89" s="228">
        <v>0</v>
      </c>
      <c r="O89" s="228">
        <v>0</v>
      </c>
      <c r="P89" s="228">
        <v>0</v>
      </c>
      <c r="Q89" s="228">
        <v>0</v>
      </c>
    </row>
    <row r="90" spans="2:17" s="3" customFormat="1" ht="12.75" hidden="1" x14ac:dyDescent="0.2">
      <c r="B90" s="56"/>
      <c r="E90" s="194" t="s">
        <v>392</v>
      </c>
      <c r="F90" s="194"/>
      <c r="G90" s="195"/>
      <c r="H90" s="476"/>
      <c r="I90" s="196">
        <f>I88+I89</f>
        <v>-82.738609291898229</v>
      </c>
      <c r="J90" s="196">
        <f t="shared" ref="J90" si="35">J88+J89</f>
        <v>59.734978171314815</v>
      </c>
      <c r="K90" s="196">
        <f t="shared" ref="K90" si="36">K88+K89</f>
        <v>-31.68243497143515</v>
      </c>
      <c r="L90" s="196">
        <f t="shared" ref="L90" si="37">L88+L89</f>
        <v>0</v>
      </c>
      <c r="M90" s="196">
        <f t="shared" ref="M90" si="38">M88+M89</f>
        <v>0</v>
      </c>
      <c r="N90" s="196">
        <f t="shared" ref="N90" si="39">N88+N89</f>
        <v>-23.054552842820829</v>
      </c>
      <c r="O90" s="196">
        <f t="shared" ref="O90" si="40">O88+O89</f>
        <v>0</v>
      </c>
      <c r="P90" s="196">
        <f t="shared" ref="P90" si="41">P88+P89</f>
        <v>0</v>
      </c>
      <c r="Q90" s="196">
        <f t="shared" ref="Q90" si="42">Q88+Q89</f>
        <v>-77.740618934839404</v>
      </c>
    </row>
    <row r="91" spans="2:17" s="3" customFormat="1" ht="12.75" hidden="1" x14ac:dyDescent="0.2">
      <c r="B91" s="56"/>
      <c r="E91" s="185">
        <v>42370</v>
      </c>
      <c r="F91" s="185" t="s">
        <v>376</v>
      </c>
      <c r="G91" s="186" t="s">
        <v>88</v>
      </c>
      <c r="H91" s="477">
        <f>$C$36/12</f>
        <v>9.1666666666666665E-4</v>
      </c>
      <c r="I91" s="187" t="e">
        <f>(SUM('1.  LRAMVA Summary'!C$22:C$36)+SUM('1.  LRAMVA Summary'!#REF!)*(MONTH($E91)-1)/12)*$H91</f>
        <v>#REF!</v>
      </c>
      <c r="J91" s="187" t="e">
        <f>(SUM('1.  LRAMVA Summary'!D$22:D$36)+SUM('1.  LRAMVA Summary'!#REF!)*(MONTH($E91)-1)/12)*$H91</f>
        <v>#REF!</v>
      </c>
      <c r="K91" s="187" t="e">
        <f>(SUM('1.  LRAMVA Summary'!E$22:E$36)+SUM('1.  LRAMVA Summary'!#REF!)*(MONTH($E91)-1)/12)*$H91</f>
        <v>#REF!</v>
      </c>
      <c r="L91" s="187" t="e">
        <f>(SUM('1.  LRAMVA Summary'!F$22:F$36)+SUM('1.  LRAMVA Summary'!#REF!)*(MONTH($E91)-1)/12)*$H91</f>
        <v>#REF!</v>
      </c>
      <c r="M91" s="187" t="e">
        <f>(SUM('1.  LRAMVA Summary'!G$22:G$36)+SUM('1.  LRAMVA Summary'!#REF!)*(MONTH($E91)-1)/12)*$H91</f>
        <v>#REF!</v>
      </c>
      <c r="N91" s="187" t="e">
        <f>(SUM('1.  LRAMVA Summary'!H$22:H$36)+SUM('1.  LRAMVA Summary'!#REF!)*(MONTH($E91)-1)/12)*$H91</f>
        <v>#REF!</v>
      </c>
      <c r="O91" s="187" t="e">
        <f>(SUM('1.  LRAMVA Summary'!I$22:I$36)+SUM('1.  LRAMVA Summary'!#REF!)*(MONTH($E91)-1)/12)*$H91</f>
        <v>#REF!</v>
      </c>
      <c r="P91" s="187"/>
      <c r="Q91" s="188" t="e">
        <f>SUM(I91:P91)</f>
        <v>#REF!</v>
      </c>
    </row>
    <row r="92" spans="2:17" s="3" customFormat="1" ht="12.75" hidden="1" x14ac:dyDescent="0.2">
      <c r="B92" s="56"/>
      <c r="E92" s="185">
        <v>42401</v>
      </c>
      <c r="F92" s="185" t="s">
        <v>376</v>
      </c>
      <c r="G92" s="186" t="s">
        <v>88</v>
      </c>
      <c r="H92" s="477">
        <f t="shared" ref="H92:H93" si="43">$C$36/12</f>
        <v>9.1666666666666665E-4</v>
      </c>
      <c r="I92" s="187" t="e">
        <f>(SUM('1.  LRAMVA Summary'!C$22:C$36)+SUM('1.  LRAMVA Summary'!#REF!)*(MONTH($E92)-1)/12)*$H92</f>
        <v>#REF!</v>
      </c>
      <c r="J92" s="187" t="e">
        <f>(SUM('1.  LRAMVA Summary'!D$22:D$36)+SUM('1.  LRAMVA Summary'!#REF!)*(MONTH($E92)-1)/12)*$H92</f>
        <v>#REF!</v>
      </c>
      <c r="K92" s="187" t="e">
        <f>(SUM('1.  LRAMVA Summary'!E$22:E$36)+SUM('1.  LRAMVA Summary'!#REF!)*(MONTH($E92)-1)/12)*$H92</f>
        <v>#REF!</v>
      </c>
      <c r="L92" s="187" t="e">
        <f>(SUM('1.  LRAMVA Summary'!F$22:F$36)+SUM('1.  LRAMVA Summary'!#REF!)*(MONTH($E92)-1)/12)*$H92</f>
        <v>#REF!</v>
      </c>
      <c r="M92" s="187" t="e">
        <f>(SUM('1.  LRAMVA Summary'!G$22:G$36)+SUM('1.  LRAMVA Summary'!#REF!)*(MONTH($E92)-1)/12)*$H92</f>
        <v>#REF!</v>
      </c>
      <c r="N92" s="187" t="e">
        <f>(SUM('1.  LRAMVA Summary'!H$22:H$36)+SUM('1.  LRAMVA Summary'!#REF!)*(MONTH($E92)-1)/12)*$H92</f>
        <v>#REF!</v>
      </c>
      <c r="O92" s="187" t="e">
        <f>(SUM('1.  LRAMVA Summary'!I$22:I$36)+SUM('1.  LRAMVA Summary'!#REF!)*(MONTH($E92)-1)/12)*$H92</f>
        <v>#REF!</v>
      </c>
      <c r="P92" s="187"/>
      <c r="Q92" s="188" t="e">
        <f t="shared" ref="Q92:Q102" si="44">SUM(I92:P92)</f>
        <v>#REF!</v>
      </c>
    </row>
    <row r="93" spans="2:17" s="3" customFormat="1" ht="14.25" hidden="1" customHeight="1" x14ac:dyDescent="0.2">
      <c r="B93" s="56"/>
      <c r="E93" s="185">
        <v>42430</v>
      </c>
      <c r="F93" s="185" t="s">
        <v>376</v>
      </c>
      <c r="G93" s="186" t="s">
        <v>88</v>
      </c>
      <c r="H93" s="477">
        <f t="shared" si="43"/>
        <v>9.1666666666666665E-4</v>
      </c>
      <c r="I93" s="187" t="e">
        <f>(SUM('1.  LRAMVA Summary'!C$22:C$36)+SUM('1.  LRAMVA Summary'!#REF!)*(MONTH($E93)-1)/12)*$H93</f>
        <v>#REF!</v>
      </c>
      <c r="J93" s="187" t="e">
        <f>(SUM('1.  LRAMVA Summary'!D$22:D$36)+SUM('1.  LRAMVA Summary'!#REF!)*(MONTH($E93)-1)/12)*$H93</f>
        <v>#REF!</v>
      </c>
      <c r="K93" s="187" t="e">
        <f>(SUM('1.  LRAMVA Summary'!E$22:E$36)+SUM('1.  LRAMVA Summary'!#REF!)*(MONTH($E93)-1)/12)*$H93</f>
        <v>#REF!</v>
      </c>
      <c r="L93" s="187" t="e">
        <f>(SUM('1.  LRAMVA Summary'!F$22:F$36)+SUM('1.  LRAMVA Summary'!#REF!)*(MONTH($E93)-1)/12)*$H93</f>
        <v>#REF!</v>
      </c>
      <c r="M93" s="187" t="e">
        <f>(SUM('1.  LRAMVA Summary'!G$22:G$36)+SUM('1.  LRAMVA Summary'!#REF!)*(MONTH($E93)-1)/12)*$H93</f>
        <v>#REF!</v>
      </c>
      <c r="N93" s="187" t="e">
        <f>(SUM('1.  LRAMVA Summary'!H$22:H$36)+SUM('1.  LRAMVA Summary'!#REF!)*(MONTH($E93)-1)/12)*$H93</f>
        <v>#REF!</v>
      </c>
      <c r="O93" s="187" t="e">
        <f>(SUM('1.  LRAMVA Summary'!I$22:I$36)+SUM('1.  LRAMVA Summary'!#REF!)*(MONTH($E93)-1)/12)*$H93</f>
        <v>#REF!</v>
      </c>
      <c r="P93" s="187"/>
      <c r="Q93" s="188" t="e">
        <f t="shared" si="44"/>
        <v>#REF!</v>
      </c>
    </row>
    <row r="94" spans="2:17" s="16" customFormat="1" ht="12.75" hidden="1" x14ac:dyDescent="0.2">
      <c r="B94" s="219"/>
      <c r="D94" s="3"/>
      <c r="E94" s="185">
        <v>42461</v>
      </c>
      <c r="F94" s="185" t="s">
        <v>376</v>
      </c>
      <c r="G94" s="186" t="s">
        <v>89</v>
      </c>
      <c r="H94" s="477">
        <f>$C$37/12</f>
        <v>9.1666666666666665E-4</v>
      </c>
      <c r="I94" s="187" t="e">
        <f>(SUM('1.  LRAMVA Summary'!C$22:C$36)+SUM('1.  LRAMVA Summary'!#REF!)*(MONTH($E94)-1)/12)*$H94</f>
        <v>#REF!</v>
      </c>
      <c r="J94" s="187" t="e">
        <f>(SUM('1.  LRAMVA Summary'!D$22:D$36)+SUM('1.  LRAMVA Summary'!#REF!)*(MONTH($E94)-1)/12)*$H94</f>
        <v>#REF!</v>
      </c>
      <c r="K94" s="187" t="e">
        <f>(SUM('1.  LRAMVA Summary'!E$22:E$36)+SUM('1.  LRAMVA Summary'!#REF!)*(MONTH($E94)-1)/12)*$H94</f>
        <v>#REF!</v>
      </c>
      <c r="L94" s="187" t="e">
        <f>(SUM('1.  LRAMVA Summary'!F$22:F$36)+SUM('1.  LRAMVA Summary'!#REF!)*(MONTH($E94)-1)/12)*$H94</f>
        <v>#REF!</v>
      </c>
      <c r="M94" s="187" t="e">
        <f>(SUM('1.  LRAMVA Summary'!G$22:G$36)+SUM('1.  LRAMVA Summary'!#REF!)*(MONTH($E94)-1)/12)*$H94</f>
        <v>#REF!</v>
      </c>
      <c r="N94" s="187" t="e">
        <f>(SUM('1.  LRAMVA Summary'!H$22:H$36)+SUM('1.  LRAMVA Summary'!#REF!)*(MONTH($E94)-1)/12)*$H94</f>
        <v>#REF!</v>
      </c>
      <c r="O94" s="187" t="e">
        <f>(SUM('1.  LRAMVA Summary'!I$22:I$36)+SUM('1.  LRAMVA Summary'!#REF!)*(MONTH($E94)-1)/12)*$H94</f>
        <v>#REF!</v>
      </c>
      <c r="P94" s="187"/>
      <c r="Q94" s="188" t="e">
        <f t="shared" si="44"/>
        <v>#REF!</v>
      </c>
    </row>
    <row r="95" spans="2:17" s="3" customFormat="1" ht="12.75" hidden="1" x14ac:dyDescent="0.2">
      <c r="B95" s="56"/>
      <c r="E95" s="185">
        <v>42491</v>
      </c>
      <c r="F95" s="185" t="s">
        <v>376</v>
      </c>
      <c r="G95" s="186" t="s">
        <v>89</v>
      </c>
      <c r="H95" s="477">
        <f t="shared" ref="H95:H96" si="45">$C$37/12</f>
        <v>9.1666666666666665E-4</v>
      </c>
      <c r="I95" s="187" t="e">
        <f>(SUM('1.  LRAMVA Summary'!C$22:C$36)+SUM('1.  LRAMVA Summary'!#REF!)*(MONTH($E95)-1)/12)*$H95</f>
        <v>#REF!</v>
      </c>
      <c r="J95" s="187" t="e">
        <f>(SUM('1.  LRAMVA Summary'!D$22:D$36)+SUM('1.  LRAMVA Summary'!#REF!)*(MONTH($E95)-1)/12)*$H95</f>
        <v>#REF!</v>
      </c>
      <c r="K95" s="187" t="e">
        <f>(SUM('1.  LRAMVA Summary'!E$22:E$36)+SUM('1.  LRAMVA Summary'!#REF!)*(MONTH($E95)-1)/12)*$H95</f>
        <v>#REF!</v>
      </c>
      <c r="L95" s="187" t="e">
        <f>(SUM('1.  LRAMVA Summary'!F$22:F$36)+SUM('1.  LRAMVA Summary'!#REF!)*(MONTH($E95)-1)/12)*$H95</f>
        <v>#REF!</v>
      </c>
      <c r="M95" s="187" t="e">
        <f>(SUM('1.  LRAMVA Summary'!G$22:G$36)+SUM('1.  LRAMVA Summary'!#REF!)*(MONTH($E95)-1)/12)*$H95</f>
        <v>#REF!</v>
      </c>
      <c r="N95" s="187" t="e">
        <f>(SUM('1.  LRAMVA Summary'!H$22:H$36)+SUM('1.  LRAMVA Summary'!#REF!)*(MONTH($E95)-1)/12)*$H95</f>
        <v>#REF!</v>
      </c>
      <c r="O95" s="187" t="e">
        <f>(SUM('1.  LRAMVA Summary'!I$22:I$36)+SUM('1.  LRAMVA Summary'!#REF!)*(MONTH($E95)-1)/12)*$H95</f>
        <v>#REF!</v>
      </c>
      <c r="P95" s="187"/>
      <c r="Q95" s="188" t="e">
        <f t="shared" si="44"/>
        <v>#REF!</v>
      </c>
    </row>
    <row r="96" spans="2:17" s="15" customFormat="1" ht="12.75" hidden="1" x14ac:dyDescent="0.2">
      <c r="B96" s="218"/>
      <c r="D96" s="3"/>
      <c r="E96" s="185">
        <v>42522</v>
      </c>
      <c r="F96" s="185" t="s">
        <v>376</v>
      </c>
      <c r="G96" s="186" t="s">
        <v>89</v>
      </c>
      <c r="H96" s="477">
        <f t="shared" si="45"/>
        <v>9.1666666666666665E-4</v>
      </c>
      <c r="I96" s="187" t="e">
        <f>(SUM('1.  LRAMVA Summary'!C$22:C$36)+SUM('1.  LRAMVA Summary'!#REF!)*(MONTH($E96)-1)/12)*$H96</f>
        <v>#REF!</v>
      </c>
      <c r="J96" s="187" t="e">
        <f>(SUM('1.  LRAMVA Summary'!D$22:D$36)+SUM('1.  LRAMVA Summary'!#REF!)*(MONTH($E96)-1)/12)*$H96</f>
        <v>#REF!</v>
      </c>
      <c r="K96" s="187" t="e">
        <f>(SUM('1.  LRAMVA Summary'!E$22:E$36)+SUM('1.  LRAMVA Summary'!#REF!)*(MONTH($E96)-1)/12)*$H96</f>
        <v>#REF!</v>
      </c>
      <c r="L96" s="187" t="e">
        <f>(SUM('1.  LRAMVA Summary'!F$22:F$36)+SUM('1.  LRAMVA Summary'!#REF!)*(MONTH($E96)-1)/12)*$H96</f>
        <v>#REF!</v>
      </c>
      <c r="M96" s="187" t="e">
        <f>(SUM('1.  LRAMVA Summary'!G$22:G$36)+SUM('1.  LRAMVA Summary'!#REF!)*(MONTH($E96)-1)/12)*$H96</f>
        <v>#REF!</v>
      </c>
      <c r="N96" s="187" t="e">
        <f>(SUM('1.  LRAMVA Summary'!H$22:H$36)+SUM('1.  LRAMVA Summary'!#REF!)*(MONTH($E96)-1)/12)*$H96</f>
        <v>#REF!</v>
      </c>
      <c r="O96" s="187" t="e">
        <f>(SUM('1.  LRAMVA Summary'!I$22:I$36)+SUM('1.  LRAMVA Summary'!#REF!)*(MONTH($E96)-1)/12)*$H96</f>
        <v>#REF!</v>
      </c>
      <c r="P96" s="187"/>
      <c r="Q96" s="188" t="e">
        <f t="shared" si="44"/>
        <v>#REF!</v>
      </c>
    </row>
    <row r="97" spans="2:17" s="3" customFormat="1" ht="12.75" hidden="1" x14ac:dyDescent="0.2">
      <c r="B97" s="56"/>
      <c r="E97" s="185">
        <v>42552</v>
      </c>
      <c r="F97" s="185" t="s">
        <v>376</v>
      </c>
      <c r="G97" s="186" t="s">
        <v>91</v>
      </c>
      <c r="H97" s="477">
        <f>$C$38/12</f>
        <v>9.1666666666666665E-4</v>
      </c>
      <c r="I97" s="187" t="e">
        <f>(SUM('1.  LRAMVA Summary'!C$22:C$36)+SUM('1.  LRAMVA Summary'!#REF!)*(MONTH($E97)-1)/12)*$H97</f>
        <v>#REF!</v>
      </c>
      <c r="J97" s="187" t="e">
        <f>(SUM('1.  LRAMVA Summary'!D$22:D$36)+SUM('1.  LRAMVA Summary'!#REF!)*(MONTH($E97)-1)/12)*$H97</f>
        <v>#REF!</v>
      </c>
      <c r="K97" s="187" t="e">
        <f>(SUM('1.  LRAMVA Summary'!E$22:E$36)+SUM('1.  LRAMVA Summary'!#REF!)*(MONTH($E97)-1)/12)*$H97</f>
        <v>#REF!</v>
      </c>
      <c r="L97" s="187" t="e">
        <f>(SUM('1.  LRAMVA Summary'!F$22:F$36)+SUM('1.  LRAMVA Summary'!#REF!)*(MONTH($E97)-1)/12)*$H97</f>
        <v>#REF!</v>
      </c>
      <c r="M97" s="187" t="e">
        <f>(SUM('1.  LRAMVA Summary'!G$22:G$36)+SUM('1.  LRAMVA Summary'!#REF!)*(MONTH($E97)-1)/12)*$H97</f>
        <v>#REF!</v>
      </c>
      <c r="N97" s="187" t="e">
        <f>(SUM('1.  LRAMVA Summary'!H$22:H$36)+SUM('1.  LRAMVA Summary'!#REF!)*(MONTH($E97)-1)/12)*$H97</f>
        <v>#REF!</v>
      </c>
      <c r="O97" s="187" t="e">
        <f>(SUM('1.  LRAMVA Summary'!I$22:I$36)+SUM('1.  LRAMVA Summary'!#REF!)*(MONTH($E97)-1)/12)*$H97</f>
        <v>#REF!</v>
      </c>
      <c r="P97" s="187"/>
      <c r="Q97" s="188" t="e">
        <f t="shared" si="44"/>
        <v>#REF!</v>
      </c>
    </row>
    <row r="98" spans="2:17" s="3" customFormat="1" ht="12.75" hidden="1" x14ac:dyDescent="0.2">
      <c r="B98" s="56"/>
      <c r="E98" s="185">
        <v>42583</v>
      </c>
      <c r="F98" s="185" t="s">
        <v>376</v>
      </c>
      <c r="G98" s="186" t="s">
        <v>91</v>
      </c>
      <c r="H98" s="477">
        <f t="shared" ref="H98:H99" si="46">$C$38/12</f>
        <v>9.1666666666666665E-4</v>
      </c>
      <c r="I98" s="187" t="e">
        <f>(SUM('1.  LRAMVA Summary'!C$22:C$36)+SUM('1.  LRAMVA Summary'!#REF!)*(MONTH($E98)-1)/12)*$H98</f>
        <v>#REF!</v>
      </c>
      <c r="J98" s="187" t="e">
        <f>(SUM('1.  LRAMVA Summary'!D$22:D$36)+SUM('1.  LRAMVA Summary'!#REF!)*(MONTH($E98)-1)/12)*$H98</f>
        <v>#REF!</v>
      </c>
      <c r="K98" s="187" t="e">
        <f>(SUM('1.  LRAMVA Summary'!E$22:E$36)+SUM('1.  LRAMVA Summary'!#REF!)*(MONTH($E98)-1)/12)*$H98</f>
        <v>#REF!</v>
      </c>
      <c r="L98" s="187" t="e">
        <f>(SUM('1.  LRAMVA Summary'!F$22:F$36)+SUM('1.  LRAMVA Summary'!#REF!)*(MONTH($E98)-1)/12)*$H98</f>
        <v>#REF!</v>
      </c>
      <c r="M98" s="187" t="e">
        <f>(SUM('1.  LRAMVA Summary'!G$22:G$36)+SUM('1.  LRAMVA Summary'!#REF!)*(MONTH($E98)-1)/12)*$H98</f>
        <v>#REF!</v>
      </c>
      <c r="N98" s="187" t="e">
        <f>(SUM('1.  LRAMVA Summary'!H$22:H$36)+SUM('1.  LRAMVA Summary'!#REF!)*(MONTH($E98)-1)/12)*$H98</f>
        <v>#REF!</v>
      </c>
      <c r="O98" s="187" t="e">
        <f>(SUM('1.  LRAMVA Summary'!I$22:I$36)+SUM('1.  LRAMVA Summary'!#REF!)*(MONTH($E98)-1)/12)*$H98</f>
        <v>#REF!</v>
      </c>
      <c r="P98" s="187"/>
      <c r="Q98" s="188" t="e">
        <f t="shared" si="44"/>
        <v>#REF!</v>
      </c>
    </row>
    <row r="99" spans="2:17" s="3" customFormat="1" ht="12.75" hidden="1" x14ac:dyDescent="0.2">
      <c r="B99" s="56"/>
      <c r="E99" s="185">
        <v>42614</v>
      </c>
      <c r="F99" s="185" t="s">
        <v>376</v>
      </c>
      <c r="G99" s="186" t="s">
        <v>91</v>
      </c>
      <c r="H99" s="477">
        <f t="shared" si="46"/>
        <v>9.1666666666666665E-4</v>
      </c>
      <c r="I99" s="187" t="e">
        <f>(SUM('1.  LRAMVA Summary'!C$22:C$36)+SUM('1.  LRAMVA Summary'!#REF!)*(MONTH($E99)-1)/12)*$H99</f>
        <v>#REF!</v>
      </c>
      <c r="J99" s="187" t="e">
        <f>(SUM('1.  LRAMVA Summary'!D$22:D$36)+SUM('1.  LRAMVA Summary'!#REF!)*(MONTH($E99)-1)/12)*$H99</f>
        <v>#REF!</v>
      </c>
      <c r="K99" s="187" t="e">
        <f>(SUM('1.  LRAMVA Summary'!E$22:E$36)+SUM('1.  LRAMVA Summary'!#REF!)*(MONTH($E99)-1)/12)*$H99</f>
        <v>#REF!</v>
      </c>
      <c r="L99" s="187" t="e">
        <f>(SUM('1.  LRAMVA Summary'!F$22:F$36)+SUM('1.  LRAMVA Summary'!#REF!)*(MONTH($E99)-1)/12)*$H99</f>
        <v>#REF!</v>
      </c>
      <c r="M99" s="187" t="e">
        <f>(SUM('1.  LRAMVA Summary'!G$22:G$36)+SUM('1.  LRAMVA Summary'!#REF!)*(MONTH($E99)-1)/12)*$H99</f>
        <v>#REF!</v>
      </c>
      <c r="N99" s="187" t="e">
        <f>(SUM('1.  LRAMVA Summary'!H$22:H$36)+SUM('1.  LRAMVA Summary'!#REF!)*(MONTH($E99)-1)/12)*$H99</f>
        <v>#REF!</v>
      </c>
      <c r="O99" s="187" t="e">
        <f>(SUM('1.  LRAMVA Summary'!I$22:I$36)+SUM('1.  LRAMVA Summary'!#REF!)*(MONTH($E99)-1)/12)*$H99</f>
        <v>#REF!</v>
      </c>
      <c r="P99" s="187"/>
      <c r="Q99" s="188" t="e">
        <f t="shared" si="44"/>
        <v>#REF!</v>
      </c>
    </row>
    <row r="100" spans="2:17" s="3" customFormat="1" ht="12.75" hidden="1" x14ac:dyDescent="0.2">
      <c r="B100" s="56"/>
      <c r="E100" s="185">
        <v>42644</v>
      </c>
      <c r="F100" s="185" t="s">
        <v>376</v>
      </c>
      <c r="G100" s="186" t="s">
        <v>92</v>
      </c>
      <c r="H100" s="473">
        <f>$C$39/12</f>
        <v>9.1666666666666665E-4</v>
      </c>
      <c r="I100" s="187" t="e">
        <f>(SUM('1.  LRAMVA Summary'!C$22:C$36)+SUM('1.  LRAMVA Summary'!#REF!)*(MONTH($E100)-1)/12)*$H100</f>
        <v>#REF!</v>
      </c>
      <c r="J100" s="187" t="e">
        <f>(SUM('1.  LRAMVA Summary'!D$22:D$36)+SUM('1.  LRAMVA Summary'!#REF!)*(MONTH($E100)-1)/12)*$H100</f>
        <v>#REF!</v>
      </c>
      <c r="K100" s="187" t="e">
        <f>(SUM('1.  LRAMVA Summary'!E$22:E$36)+SUM('1.  LRAMVA Summary'!#REF!)*(MONTH($E100)-1)/12)*$H100</f>
        <v>#REF!</v>
      </c>
      <c r="L100" s="187" t="e">
        <f>(SUM('1.  LRAMVA Summary'!F$22:F$36)+SUM('1.  LRAMVA Summary'!#REF!)*(MONTH($E100)-1)/12)*$H100</f>
        <v>#REF!</v>
      </c>
      <c r="M100" s="187" t="e">
        <f>(SUM('1.  LRAMVA Summary'!G$22:G$36)+SUM('1.  LRAMVA Summary'!#REF!)*(MONTH($E100)-1)/12)*$H100</f>
        <v>#REF!</v>
      </c>
      <c r="N100" s="187" t="e">
        <f>(SUM('1.  LRAMVA Summary'!H$22:H$36)+SUM('1.  LRAMVA Summary'!#REF!)*(MONTH($E100)-1)/12)*$H100</f>
        <v>#REF!</v>
      </c>
      <c r="O100" s="187" t="e">
        <f>(SUM('1.  LRAMVA Summary'!I$22:I$36)+SUM('1.  LRAMVA Summary'!#REF!)*(MONTH($E100)-1)/12)*$H100</f>
        <v>#REF!</v>
      </c>
      <c r="P100" s="187"/>
      <c r="Q100" s="188" t="e">
        <f t="shared" si="44"/>
        <v>#REF!</v>
      </c>
    </row>
    <row r="101" spans="2:17" s="3" customFormat="1" ht="12.75" hidden="1" x14ac:dyDescent="0.2">
      <c r="B101" s="56"/>
      <c r="E101" s="185">
        <v>42675</v>
      </c>
      <c r="F101" s="185" t="s">
        <v>376</v>
      </c>
      <c r="G101" s="186" t="s">
        <v>92</v>
      </c>
      <c r="H101" s="473">
        <f t="shared" ref="H101:H102" si="47">$C$39/12</f>
        <v>9.1666666666666665E-4</v>
      </c>
      <c r="I101" s="187" t="e">
        <f>(SUM('1.  LRAMVA Summary'!C$22:C$36)+SUM('1.  LRAMVA Summary'!#REF!)*(MONTH($E101)-1)/12)*$H101</f>
        <v>#REF!</v>
      </c>
      <c r="J101" s="187" t="e">
        <f>(SUM('1.  LRAMVA Summary'!D$22:D$36)+SUM('1.  LRAMVA Summary'!#REF!)*(MONTH($E101)-1)/12)*$H101</f>
        <v>#REF!</v>
      </c>
      <c r="K101" s="187" t="e">
        <f>(SUM('1.  LRAMVA Summary'!E$22:E$36)+SUM('1.  LRAMVA Summary'!#REF!)*(MONTH($E101)-1)/12)*$H101</f>
        <v>#REF!</v>
      </c>
      <c r="L101" s="187" t="e">
        <f>(SUM('1.  LRAMVA Summary'!F$22:F$36)+SUM('1.  LRAMVA Summary'!#REF!)*(MONTH($E101)-1)/12)*$H101</f>
        <v>#REF!</v>
      </c>
      <c r="M101" s="187" t="e">
        <f>(SUM('1.  LRAMVA Summary'!G$22:G$36)+SUM('1.  LRAMVA Summary'!#REF!)*(MONTH($E101)-1)/12)*$H101</f>
        <v>#REF!</v>
      </c>
      <c r="N101" s="187" t="e">
        <f>(SUM('1.  LRAMVA Summary'!H$22:H$36)+SUM('1.  LRAMVA Summary'!#REF!)*(MONTH($E101)-1)/12)*$H101</f>
        <v>#REF!</v>
      </c>
      <c r="O101" s="187" t="e">
        <f>(SUM('1.  LRAMVA Summary'!I$22:I$36)+SUM('1.  LRAMVA Summary'!#REF!)*(MONTH($E101)-1)/12)*$H101</f>
        <v>#REF!</v>
      </c>
      <c r="P101" s="187"/>
      <c r="Q101" s="188" t="e">
        <f t="shared" si="44"/>
        <v>#REF!</v>
      </c>
    </row>
    <row r="102" spans="2:17" s="3" customFormat="1" ht="12.75" hidden="1" x14ac:dyDescent="0.2">
      <c r="B102" s="56"/>
      <c r="E102" s="185">
        <v>42705</v>
      </c>
      <c r="F102" s="185" t="s">
        <v>376</v>
      </c>
      <c r="G102" s="186" t="s">
        <v>92</v>
      </c>
      <c r="H102" s="473">
        <f t="shared" si="47"/>
        <v>9.1666666666666665E-4</v>
      </c>
      <c r="I102" s="187" t="e">
        <f>(SUM('1.  LRAMVA Summary'!C$22:C$36)+SUM('1.  LRAMVA Summary'!#REF!)*(MONTH($E102)-1)/12)*$H102</f>
        <v>#REF!</v>
      </c>
      <c r="J102" s="187" t="e">
        <f>(SUM('1.  LRAMVA Summary'!D$22:D$36)+SUM('1.  LRAMVA Summary'!#REF!)*(MONTH($E102)-1)/12)*$H102</f>
        <v>#REF!</v>
      </c>
      <c r="K102" s="187" t="e">
        <f>(SUM('1.  LRAMVA Summary'!E$22:E$36)+SUM('1.  LRAMVA Summary'!#REF!)*(MONTH($E102)-1)/12)*$H102</f>
        <v>#REF!</v>
      </c>
      <c r="L102" s="187" t="e">
        <f>(SUM('1.  LRAMVA Summary'!F$22:F$36)+SUM('1.  LRAMVA Summary'!#REF!)*(MONTH($E102)-1)/12)*$H102</f>
        <v>#REF!</v>
      </c>
      <c r="M102" s="187" t="e">
        <f>(SUM('1.  LRAMVA Summary'!G$22:G$36)+SUM('1.  LRAMVA Summary'!#REF!)*(MONTH($E102)-1)/12)*$H102</f>
        <v>#REF!</v>
      </c>
      <c r="N102" s="187" t="e">
        <f>(SUM('1.  LRAMVA Summary'!H$22:H$36)+SUM('1.  LRAMVA Summary'!#REF!)*(MONTH($E102)-1)/12)*$H102</f>
        <v>#REF!</v>
      </c>
      <c r="O102" s="187" t="e">
        <f>(SUM('1.  LRAMVA Summary'!I$22:I$36)+SUM('1.  LRAMVA Summary'!#REF!)*(MONTH($E102)-1)/12)*$H102</f>
        <v>#REF!</v>
      </c>
      <c r="P102" s="187"/>
      <c r="Q102" s="188" t="e">
        <f t="shared" si="44"/>
        <v>#REF!</v>
      </c>
    </row>
    <row r="103" spans="2:17" s="3" customFormat="1" ht="13.5" hidden="1" thickBot="1" x14ac:dyDescent="0.25">
      <c r="B103" s="56"/>
      <c r="E103" s="197" t="s">
        <v>398</v>
      </c>
      <c r="F103" s="197"/>
      <c r="G103" s="198"/>
      <c r="H103" s="474"/>
      <c r="I103" s="199" t="e">
        <f>SUM(I90:I102)</f>
        <v>#REF!</v>
      </c>
      <c r="J103" s="199" t="e">
        <f>SUM(J90:J102)</f>
        <v>#REF!</v>
      </c>
      <c r="K103" s="199" t="e">
        <f t="shared" ref="K103:P103" si="48">SUM(K90:K102)</f>
        <v>#REF!</v>
      </c>
      <c r="L103" s="199" t="e">
        <f t="shared" si="48"/>
        <v>#REF!</v>
      </c>
      <c r="M103" s="199" t="e">
        <f t="shared" si="48"/>
        <v>#REF!</v>
      </c>
      <c r="N103" s="199" t="e">
        <f t="shared" si="48"/>
        <v>#REF!</v>
      </c>
      <c r="O103" s="199" t="e">
        <f t="shared" si="48"/>
        <v>#REF!</v>
      </c>
      <c r="P103" s="199">
        <f t="shared" si="48"/>
        <v>0</v>
      </c>
      <c r="Q103" s="199" t="e">
        <f>SUM(Q90:Q102)</f>
        <v>#REF!</v>
      </c>
    </row>
    <row r="104" spans="2:17" s="3" customFormat="1" ht="13.5" hidden="1" thickTop="1" x14ac:dyDescent="0.2">
      <c r="B104" s="56"/>
      <c r="E104" s="226" t="s">
        <v>90</v>
      </c>
      <c r="F104" s="226"/>
      <c r="G104" s="227"/>
      <c r="H104" s="475"/>
      <c r="I104" s="228"/>
      <c r="J104" s="228"/>
      <c r="K104" s="228"/>
      <c r="L104" s="228"/>
      <c r="M104" s="228"/>
      <c r="N104" s="228"/>
      <c r="O104" s="228"/>
      <c r="P104" s="228"/>
      <c r="Q104" s="229"/>
    </row>
    <row r="105" spans="2:17" s="3" customFormat="1" ht="12.75" hidden="1" x14ac:dyDescent="0.2">
      <c r="B105" s="56"/>
      <c r="E105" s="194" t="s">
        <v>393</v>
      </c>
      <c r="F105" s="194"/>
      <c r="G105" s="195"/>
      <c r="H105" s="476"/>
      <c r="I105" s="196" t="e">
        <f>I103+I104</f>
        <v>#REF!</v>
      </c>
      <c r="J105" s="196" t="e">
        <f t="shared" ref="J105" si="49">J103+J104</f>
        <v>#REF!</v>
      </c>
      <c r="K105" s="196" t="e">
        <f t="shared" ref="K105" si="50">K103+K104</f>
        <v>#REF!</v>
      </c>
      <c r="L105" s="196" t="e">
        <f t="shared" ref="L105" si="51">L103+L104</f>
        <v>#REF!</v>
      </c>
      <c r="M105" s="196" t="e">
        <f t="shared" ref="M105" si="52">M103+M104</f>
        <v>#REF!</v>
      </c>
      <c r="N105" s="196" t="e">
        <f t="shared" ref="N105" si="53">N103+N104</f>
        <v>#REF!</v>
      </c>
      <c r="O105" s="196" t="e">
        <f t="shared" ref="O105" si="54">O103+O104</f>
        <v>#REF!</v>
      </c>
      <c r="P105" s="196">
        <f t="shared" ref="P105" si="55">P103+P104</f>
        <v>0</v>
      </c>
      <c r="Q105" s="196" t="e">
        <f t="shared" ref="Q105" si="56">Q103+Q104</f>
        <v>#REF!</v>
      </c>
    </row>
    <row r="106" spans="2:17" s="3" customFormat="1" ht="12.75" hidden="1" x14ac:dyDescent="0.2">
      <c r="B106" s="56"/>
      <c r="E106" s="185">
        <v>42736</v>
      </c>
      <c r="F106" s="185" t="s">
        <v>377</v>
      </c>
      <c r="G106" s="186" t="s">
        <v>88</v>
      </c>
      <c r="H106" s="480">
        <f>$C$40/12</f>
        <v>9.1666666666666665E-4</v>
      </c>
      <c r="I106" s="187" t="e">
        <f>(SUM('1.  LRAMVA Summary'!C$22:C$36)+SUM('1.  LRAMVA Summary'!#REF!)*(MONTH($E106)-1)/12)*$H106</f>
        <v>#REF!</v>
      </c>
      <c r="J106" s="187" t="e">
        <f>(SUM('1.  LRAMVA Summary'!D$22:D$36)+SUM('1.  LRAMVA Summary'!#REF!)*(MONTH($E106)-1)/12)*$H106</f>
        <v>#REF!</v>
      </c>
      <c r="K106" s="187" t="e">
        <f>(SUM('1.  LRAMVA Summary'!E$22:E$36)+SUM('1.  LRAMVA Summary'!#REF!)*(MONTH($E106)-1)/12)*$H106</f>
        <v>#REF!</v>
      </c>
      <c r="L106" s="187" t="e">
        <f>(SUM('1.  LRAMVA Summary'!F$22:F$36)+SUM('1.  LRAMVA Summary'!#REF!)*(MONTH($E106)-1)/12)*$H106</f>
        <v>#REF!</v>
      </c>
      <c r="M106" s="187" t="e">
        <f>(SUM('1.  LRAMVA Summary'!G$22:G$36)+SUM('1.  LRAMVA Summary'!#REF!)*(MONTH($E106)-1)/12)*$H106</f>
        <v>#REF!</v>
      </c>
      <c r="N106" s="187" t="e">
        <f>(SUM('1.  LRAMVA Summary'!H$22:H$36)+SUM('1.  LRAMVA Summary'!#REF!)*(MONTH($E106)-1)/12)*$H106</f>
        <v>#REF!</v>
      </c>
      <c r="O106" s="187" t="e">
        <f>(SUM('1.  LRAMVA Summary'!I$22:I$36)+SUM('1.  LRAMVA Summary'!#REF!)*(MONTH($E106)-1)/12)*$H106</f>
        <v>#REF!</v>
      </c>
      <c r="P106" s="187"/>
      <c r="Q106" s="188" t="e">
        <f>SUM(I106:P106)</f>
        <v>#REF!</v>
      </c>
    </row>
    <row r="107" spans="2:17" s="3" customFormat="1" ht="12.75" hidden="1" x14ac:dyDescent="0.2">
      <c r="B107" s="56"/>
      <c r="E107" s="185">
        <v>42767</v>
      </c>
      <c r="F107" s="185" t="s">
        <v>377</v>
      </c>
      <c r="G107" s="186" t="s">
        <v>88</v>
      </c>
      <c r="H107" s="480">
        <f t="shared" ref="H107:H108" si="57">$C$40/12</f>
        <v>9.1666666666666665E-4</v>
      </c>
      <c r="I107" s="187" t="e">
        <f>(SUM('1.  LRAMVA Summary'!C$22:C$36)+SUM('1.  LRAMVA Summary'!#REF!)*(MONTH($E107)-1)/12)*$H107</f>
        <v>#REF!</v>
      </c>
      <c r="J107" s="187" t="e">
        <f>(SUM('1.  LRAMVA Summary'!D$22:D$36)+SUM('1.  LRAMVA Summary'!#REF!)*(MONTH($E107)-1)/12)*$H107</f>
        <v>#REF!</v>
      </c>
      <c r="K107" s="187" t="e">
        <f>(SUM('1.  LRAMVA Summary'!E$22:E$36)+SUM('1.  LRAMVA Summary'!#REF!)*(MONTH($E107)-1)/12)*$H107</f>
        <v>#REF!</v>
      </c>
      <c r="L107" s="187" t="e">
        <f>(SUM('1.  LRAMVA Summary'!F$22:F$36)+SUM('1.  LRAMVA Summary'!#REF!)*(MONTH($E107)-1)/12)*$H107</f>
        <v>#REF!</v>
      </c>
      <c r="M107" s="187" t="e">
        <f>(SUM('1.  LRAMVA Summary'!G$22:G$36)+SUM('1.  LRAMVA Summary'!#REF!)*(MONTH($E107)-1)/12)*$H107</f>
        <v>#REF!</v>
      </c>
      <c r="N107" s="187" t="e">
        <f>(SUM('1.  LRAMVA Summary'!H$22:H$36)+SUM('1.  LRAMVA Summary'!#REF!)*(MONTH($E107)-1)/12)*$H107</f>
        <v>#REF!</v>
      </c>
      <c r="O107" s="187" t="e">
        <f>(SUM('1.  LRAMVA Summary'!I$22:I$36)+SUM('1.  LRAMVA Summary'!#REF!)*(MONTH($E107)-1)/12)*$H107</f>
        <v>#REF!</v>
      </c>
      <c r="P107" s="187"/>
      <c r="Q107" s="188" t="e">
        <f t="shared" ref="Q107:Q117" si="58">SUM(I107:P107)</f>
        <v>#REF!</v>
      </c>
    </row>
    <row r="108" spans="2:17" s="3" customFormat="1" ht="12.75" hidden="1" x14ac:dyDescent="0.2">
      <c r="B108" s="56"/>
      <c r="E108" s="185">
        <v>42795</v>
      </c>
      <c r="F108" s="185" t="s">
        <v>377</v>
      </c>
      <c r="G108" s="186" t="s">
        <v>88</v>
      </c>
      <c r="H108" s="480">
        <f t="shared" si="57"/>
        <v>9.1666666666666665E-4</v>
      </c>
      <c r="I108" s="187" t="e">
        <f>(SUM('1.  LRAMVA Summary'!C$22:C$36)+SUM('1.  LRAMVA Summary'!#REF!)*(MONTH($E108)-1)/12)*$H108</f>
        <v>#REF!</v>
      </c>
      <c r="J108" s="187" t="e">
        <f>(SUM('1.  LRAMVA Summary'!D$22:D$36)+SUM('1.  LRAMVA Summary'!#REF!)*(MONTH($E108)-1)/12)*$H108</f>
        <v>#REF!</v>
      </c>
      <c r="K108" s="187" t="e">
        <f>(SUM('1.  LRAMVA Summary'!E$22:E$36)+SUM('1.  LRAMVA Summary'!#REF!)*(MONTH($E108)-1)/12)*$H108</f>
        <v>#REF!</v>
      </c>
      <c r="L108" s="187" t="e">
        <f>(SUM('1.  LRAMVA Summary'!F$22:F$36)+SUM('1.  LRAMVA Summary'!#REF!)*(MONTH($E108)-1)/12)*$H108</f>
        <v>#REF!</v>
      </c>
      <c r="M108" s="187" t="e">
        <f>(SUM('1.  LRAMVA Summary'!G$22:G$36)+SUM('1.  LRAMVA Summary'!#REF!)*(MONTH($E108)-1)/12)*$H108</f>
        <v>#REF!</v>
      </c>
      <c r="N108" s="187" t="e">
        <f>(SUM('1.  LRAMVA Summary'!H$22:H$36)+SUM('1.  LRAMVA Summary'!#REF!)*(MONTH($E108)-1)/12)*$H108</f>
        <v>#REF!</v>
      </c>
      <c r="O108" s="187" t="e">
        <f>(SUM('1.  LRAMVA Summary'!I$22:I$36)+SUM('1.  LRAMVA Summary'!#REF!)*(MONTH($E108)-1)/12)*$H108</f>
        <v>#REF!</v>
      </c>
      <c r="P108" s="187"/>
      <c r="Q108" s="188" t="e">
        <f t="shared" si="58"/>
        <v>#REF!</v>
      </c>
    </row>
    <row r="109" spans="2:17" s="16" customFormat="1" ht="12.75" hidden="1" x14ac:dyDescent="0.2">
      <c r="B109" s="219"/>
      <c r="E109" s="185">
        <v>42826</v>
      </c>
      <c r="F109" s="185" t="s">
        <v>377</v>
      </c>
      <c r="G109" s="186" t="s">
        <v>89</v>
      </c>
      <c r="H109" s="480">
        <f>$C$41/12</f>
        <v>9.1666666666666665E-4</v>
      </c>
      <c r="I109" s="187" t="e">
        <f>(SUM('1.  LRAMVA Summary'!C$22:C$36)+SUM('1.  LRAMVA Summary'!#REF!)*(MONTH($E109)-1)/12)*$H109</f>
        <v>#REF!</v>
      </c>
      <c r="J109" s="187" t="e">
        <f>(SUM('1.  LRAMVA Summary'!D$22:D$36)+SUM('1.  LRAMVA Summary'!#REF!)*(MONTH($E109)-1)/12)*$H109</f>
        <v>#REF!</v>
      </c>
      <c r="K109" s="187" t="e">
        <f>(SUM('1.  LRAMVA Summary'!E$22:E$36)+SUM('1.  LRAMVA Summary'!#REF!)*(MONTH($E109)-1)/12)*$H109</f>
        <v>#REF!</v>
      </c>
      <c r="L109" s="187" t="e">
        <f>(SUM('1.  LRAMVA Summary'!F$22:F$36)+SUM('1.  LRAMVA Summary'!#REF!)*(MONTH($E109)-1)/12)*$H109</f>
        <v>#REF!</v>
      </c>
      <c r="M109" s="187" t="e">
        <f>(SUM('1.  LRAMVA Summary'!G$22:G$36)+SUM('1.  LRAMVA Summary'!#REF!)*(MONTH($E109)-1)/12)*$H109</f>
        <v>#REF!</v>
      </c>
      <c r="N109" s="187" t="e">
        <f>(SUM('1.  LRAMVA Summary'!H$22:H$36)+SUM('1.  LRAMVA Summary'!#REF!)*(MONTH($E109)-1)/12)*$H109</f>
        <v>#REF!</v>
      </c>
      <c r="O109" s="187" t="e">
        <f>(SUM('1.  LRAMVA Summary'!I$22:I$36)+SUM('1.  LRAMVA Summary'!#REF!)*(MONTH($E109)-1)/12)*$H109</f>
        <v>#REF!</v>
      </c>
      <c r="P109" s="187"/>
      <c r="Q109" s="188" t="e">
        <f t="shared" si="58"/>
        <v>#REF!</v>
      </c>
    </row>
    <row r="110" spans="2:17" s="3" customFormat="1" ht="12.75" hidden="1" x14ac:dyDescent="0.2">
      <c r="B110" s="56"/>
      <c r="E110" s="185">
        <v>42856</v>
      </c>
      <c r="F110" s="185" t="s">
        <v>377</v>
      </c>
      <c r="G110" s="186" t="s">
        <v>89</v>
      </c>
      <c r="H110" s="480">
        <f t="shared" ref="H110:H111" si="59">$C$41/12</f>
        <v>9.1666666666666665E-4</v>
      </c>
      <c r="I110" s="187" t="e">
        <f>(SUM('1.  LRAMVA Summary'!C$22:C$36)+SUM('1.  LRAMVA Summary'!#REF!)*(MONTH($E110)-1)/12)*$H110</f>
        <v>#REF!</v>
      </c>
      <c r="J110" s="187" t="e">
        <f>(SUM('1.  LRAMVA Summary'!D$22:D$36)+SUM('1.  LRAMVA Summary'!#REF!)*(MONTH($E110)-1)/12)*$H110</f>
        <v>#REF!</v>
      </c>
      <c r="K110" s="187" t="e">
        <f>(SUM('1.  LRAMVA Summary'!E$22:E$36)+SUM('1.  LRAMVA Summary'!#REF!)*(MONTH($E110)-1)/12)*$H110</f>
        <v>#REF!</v>
      </c>
      <c r="L110" s="187" t="e">
        <f>(SUM('1.  LRAMVA Summary'!F$22:F$36)+SUM('1.  LRAMVA Summary'!#REF!)*(MONTH($E110)-1)/12)*$H110</f>
        <v>#REF!</v>
      </c>
      <c r="M110" s="187" t="e">
        <f>(SUM('1.  LRAMVA Summary'!G$22:G$36)+SUM('1.  LRAMVA Summary'!#REF!)*(MONTH($E110)-1)/12)*$H110</f>
        <v>#REF!</v>
      </c>
      <c r="N110" s="187" t="e">
        <f>(SUM('1.  LRAMVA Summary'!H$22:H$36)+SUM('1.  LRAMVA Summary'!#REF!)*(MONTH($E110)-1)/12)*$H110</f>
        <v>#REF!</v>
      </c>
      <c r="O110" s="187" t="e">
        <f>(SUM('1.  LRAMVA Summary'!I$22:I$36)+SUM('1.  LRAMVA Summary'!#REF!)*(MONTH($E110)-1)/12)*$H110</f>
        <v>#REF!</v>
      </c>
      <c r="P110" s="187"/>
      <c r="Q110" s="188" t="e">
        <f t="shared" si="58"/>
        <v>#REF!</v>
      </c>
    </row>
    <row r="111" spans="2:17" s="15" customFormat="1" ht="12.75" hidden="1" x14ac:dyDescent="0.2">
      <c r="B111" s="218"/>
      <c r="E111" s="185">
        <v>42887</v>
      </c>
      <c r="F111" s="185" t="s">
        <v>377</v>
      </c>
      <c r="G111" s="186" t="s">
        <v>89</v>
      </c>
      <c r="H111" s="480">
        <f t="shared" si="59"/>
        <v>9.1666666666666665E-4</v>
      </c>
      <c r="I111" s="187" t="e">
        <f>(SUM('1.  LRAMVA Summary'!C$22:C$36)+SUM('1.  LRAMVA Summary'!#REF!)*(MONTH($E111)-1)/12)*$H111</f>
        <v>#REF!</v>
      </c>
      <c r="J111" s="187" t="e">
        <f>(SUM('1.  LRAMVA Summary'!D$22:D$36)+SUM('1.  LRAMVA Summary'!#REF!)*(MONTH($E111)-1)/12)*$H111</f>
        <v>#REF!</v>
      </c>
      <c r="K111" s="187" t="e">
        <f>(SUM('1.  LRAMVA Summary'!E$22:E$36)+SUM('1.  LRAMVA Summary'!#REF!)*(MONTH($E111)-1)/12)*$H111</f>
        <v>#REF!</v>
      </c>
      <c r="L111" s="187" t="e">
        <f>(SUM('1.  LRAMVA Summary'!F$22:F$36)+SUM('1.  LRAMVA Summary'!#REF!)*(MONTH($E111)-1)/12)*$H111</f>
        <v>#REF!</v>
      </c>
      <c r="M111" s="187" t="e">
        <f>(SUM('1.  LRAMVA Summary'!G$22:G$36)+SUM('1.  LRAMVA Summary'!#REF!)*(MONTH($E111)-1)/12)*$H111</f>
        <v>#REF!</v>
      </c>
      <c r="N111" s="187" t="e">
        <f>(SUM('1.  LRAMVA Summary'!H$22:H$36)+SUM('1.  LRAMVA Summary'!#REF!)*(MONTH($E111)-1)/12)*$H111</f>
        <v>#REF!</v>
      </c>
      <c r="O111" s="187" t="e">
        <f>(SUM('1.  LRAMVA Summary'!I$22:I$36)+SUM('1.  LRAMVA Summary'!#REF!)*(MONTH($E111)-1)/12)*$H111</f>
        <v>#REF!</v>
      </c>
      <c r="P111" s="187"/>
      <c r="Q111" s="188" t="e">
        <f t="shared" si="58"/>
        <v>#REF!</v>
      </c>
    </row>
    <row r="112" spans="2:17" s="3" customFormat="1" ht="12.75" hidden="1" x14ac:dyDescent="0.2">
      <c r="B112" s="56"/>
      <c r="E112" s="185">
        <v>42917</v>
      </c>
      <c r="F112" s="185" t="s">
        <v>377</v>
      </c>
      <c r="G112" s="186" t="s">
        <v>91</v>
      </c>
      <c r="H112" s="480">
        <f>$C$42/12</f>
        <v>9.1666666666666665E-4</v>
      </c>
      <c r="I112" s="187" t="e">
        <f>(SUM('1.  LRAMVA Summary'!C$22:C$36)+SUM('1.  LRAMVA Summary'!#REF!)*(MONTH($E112)-1)/12)*$H112</f>
        <v>#REF!</v>
      </c>
      <c r="J112" s="187" t="e">
        <f>(SUM('1.  LRAMVA Summary'!D$22:D$36)+SUM('1.  LRAMVA Summary'!#REF!)*(MONTH($E112)-1)/12)*$H112</f>
        <v>#REF!</v>
      </c>
      <c r="K112" s="187" t="e">
        <f>(SUM('1.  LRAMVA Summary'!E$22:E$36)+SUM('1.  LRAMVA Summary'!#REF!)*(MONTH($E112)-1)/12)*$H112</f>
        <v>#REF!</v>
      </c>
      <c r="L112" s="187" t="e">
        <f>(SUM('1.  LRAMVA Summary'!F$22:F$36)+SUM('1.  LRAMVA Summary'!#REF!)*(MONTH($E112)-1)/12)*$H112</f>
        <v>#REF!</v>
      </c>
      <c r="M112" s="187" t="e">
        <f>(SUM('1.  LRAMVA Summary'!G$22:G$36)+SUM('1.  LRAMVA Summary'!#REF!)*(MONTH($E112)-1)/12)*$H112</f>
        <v>#REF!</v>
      </c>
      <c r="N112" s="187" t="e">
        <f>(SUM('1.  LRAMVA Summary'!H$22:H$36)+SUM('1.  LRAMVA Summary'!#REF!)*(MONTH($E112)-1)/12)*$H112</f>
        <v>#REF!</v>
      </c>
      <c r="O112" s="187" t="e">
        <f>(SUM('1.  LRAMVA Summary'!I$22:I$36)+SUM('1.  LRAMVA Summary'!#REF!)*(MONTH($E112)-1)/12)*$H112</f>
        <v>#REF!</v>
      </c>
      <c r="P112" s="187"/>
      <c r="Q112" s="188" t="e">
        <f t="shared" si="58"/>
        <v>#REF!</v>
      </c>
    </row>
    <row r="113" spans="2:17" s="3" customFormat="1" ht="12.75" hidden="1" x14ac:dyDescent="0.2">
      <c r="B113" s="56"/>
      <c r="E113" s="185">
        <v>42948</v>
      </c>
      <c r="F113" s="185" t="s">
        <v>377</v>
      </c>
      <c r="G113" s="186" t="s">
        <v>91</v>
      </c>
      <c r="H113" s="480">
        <f t="shared" ref="H113:H114" si="60">$C$42/12</f>
        <v>9.1666666666666665E-4</v>
      </c>
      <c r="I113" s="187" t="e">
        <f>(SUM('1.  LRAMVA Summary'!C$22:C$36)+SUM('1.  LRAMVA Summary'!#REF!)*(MONTH($E113)-1)/12)*$H113</f>
        <v>#REF!</v>
      </c>
      <c r="J113" s="187" t="e">
        <f>(SUM('1.  LRAMVA Summary'!D$22:D$36)+SUM('1.  LRAMVA Summary'!#REF!)*(MONTH($E113)-1)/12)*$H113</f>
        <v>#REF!</v>
      </c>
      <c r="K113" s="187" t="e">
        <f>(SUM('1.  LRAMVA Summary'!E$22:E$36)+SUM('1.  LRAMVA Summary'!#REF!)*(MONTH($E113)-1)/12)*$H113</f>
        <v>#REF!</v>
      </c>
      <c r="L113" s="187" t="e">
        <f>(SUM('1.  LRAMVA Summary'!F$22:F$36)+SUM('1.  LRAMVA Summary'!#REF!)*(MONTH($E113)-1)/12)*$H113</f>
        <v>#REF!</v>
      </c>
      <c r="M113" s="187" t="e">
        <f>(SUM('1.  LRAMVA Summary'!G$22:G$36)+SUM('1.  LRAMVA Summary'!#REF!)*(MONTH($E113)-1)/12)*$H113</f>
        <v>#REF!</v>
      </c>
      <c r="N113" s="187" t="e">
        <f>(SUM('1.  LRAMVA Summary'!H$22:H$36)+SUM('1.  LRAMVA Summary'!#REF!)*(MONTH($E113)-1)/12)*$H113</f>
        <v>#REF!</v>
      </c>
      <c r="O113" s="187" t="e">
        <f>(SUM('1.  LRAMVA Summary'!I$22:I$36)+SUM('1.  LRAMVA Summary'!#REF!)*(MONTH($E113)-1)/12)*$H113</f>
        <v>#REF!</v>
      </c>
      <c r="P113" s="187"/>
      <c r="Q113" s="188" t="e">
        <f t="shared" si="58"/>
        <v>#REF!</v>
      </c>
    </row>
    <row r="114" spans="2:17" s="3" customFormat="1" ht="12.75" hidden="1" x14ac:dyDescent="0.2">
      <c r="B114" s="56"/>
      <c r="E114" s="185">
        <v>42979</v>
      </c>
      <c r="F114" s="185" t="s">
        <v>377</v>
      </c>
      <c r="G114" s="186" t="s">
        <v>91</v>
      </c>
      <c r="H114" s="480">
        <f t="shared" si="60"/>
        <v>9.1666666666666665E-4</v>
      </c>
      <c r="I114" s="187" t="e">
        <f>(SUM('1.  LRAMVA Summary'!C$22:C$36)+SUM('1.  LRAMVA Summary'!#REF!)*(MONTH($E114)-1)/12)*$H114</f>
        <v>#REF!</v>
      </c>
      <c r="J114" s="187" t="e">
        <f>(SUM('1.  LRAMVA Summary'!D$22:D$36)+SUM('1.  LRAMVA Summary'!#REF!)*(MONTH($E114)-1)/12)*$H114</f>
        <v>#REF!</v>
      </c>
      <c r="K114" s="187" t="e">
        <f>(SUM('1.  LRAMVA Summary'!E$22:E$36)+SUM('1.  LRAMVA Summary'!#REF!)*(MONTH($E114)-1)/12)*$H114</f>
        <v>#REF!</v>
      </c>
      <c r="L114" s="187" t="e">
        <f>(SUM('1.  LRAMVA Summary'!F$22:F$36)+SUM('1.  LRAMVA Summary'!#REF!)*(MONTH($E114)-1)/12)*$H114</f>
        <v>#REF!</v>
      </c>
      <c r="M114" s="187" t="e">
        <f>(SUM('1.  LRAMVA Summary'!G$22:G$36)+SUM('1.  LRAMVA Summary'!#REF!)*(MONTH($E114)-1)/12)*$H114</f>
        <v>#REF!</v>
      </c>
      <c r="N114" s="187" t="e">
        <f>(SUM('1.  LRAMVA Summary'!H$22:H$36)+SUM('1.  LRAMVA Summary'!#REF!)*(MONTH($E114)-1)/12)*$H114</f>
        <v>#REF!</v>
      </c>
      <c r="O114" s="187" t="e">
        <f>(SUM('1.  LRAMVA Summary'!I$22:I$36)+SUM('1.  LRAMVA Summary'!#REF!)*(MONTH($E114)-1)/12)*$H114</f>
        <v>#REF!</v>
      </c>
      <c r="P114" s="187"/>
      <c r="Q114" s="188" t="e">
        <f t="shared" si="58"/>
        <v>#REF!</v>
      </c>
    </row>
    <row r="115" spans="2:17" s="3" customFormat="1" ht="12.75" hidden="1" x14ac:dyDescent="0.2">
      <c r="B115" s="56"/>
      <c r="E115" s="185">
        <v>43009</v>
      </c>
      <c r="F115" s="185" t="s">
        <v>377</v>
      </c>
      <c r="G115" s="186" t="s">
        <v>92</v>
      </c>
      <c r="H115" s="480">
        <f>$C$43/12</f>
        <v>9.1666666666666665E-4</v>
      </c>
      <c r="I115" s="187" t="e">
        <f>(SUM('1.  LRAMVA Summary'!C$22:C$36)+SUM('1.  LRAMVA Summary'!#REF!)*(MONTH($E115)-1)/12)*$H115</f>
        <v>#REF!</v>
      </c>
      <c r="J115" s="187" t="e">
        <f>(SUM('1.  LRAMVA Summary'!D$22:D$36)+SUM('1.  LRAMVA Summary'!#REF!)*(MONTH($E115)-1)/12)*$H115</f>
        <v>#REF!</v>
      </c>
      <c r="K115" s="187" t="e">
        <f>(SUM('1.  LRAMVA Summary'!E$22:E$36)+SUM('1.  LRAMVA Summary'!#REF!)*(MONTH($E115)-1)/12)*$H115</f>
        <v>#REF!</v>
      </c>
      <c r="L115" s="187" t="e">
        <f>(SUM('1.  LRAMVA Summary'!F$22:F$36)+SUM('1.  LRAMVA Summary'!#REF!)*(MONTH($E115)-1)/12)*$H115</f>
        <v>#REF!</v>
      </c>
      <c r="M115" s="187" t="e">
        <f>(SUM('1.  LRAMVA Summary'!G$22:G$36)+SUM('1.  LRAMVA Summary'!#REF!)*(MONTH($E115)-1)/12)*$H115</f>
        <v>#REF!</v>
      </c>
      <c r="N115" s="187" t="e">
        <f>(SUM('1.  LRAMVA Summary'!H$22:H$36)+SUM('1.  LRAMVA Summary'!#REF!)*(MONTH($E115)-1)/12)*$H115</f>
        <v>#REF!</v>
      </c>
      <c r="O115" s="187" t="e">
        <f>(SUM('1.  LRAMVA Summary'!I$22:I$36)+SUM('1.  LRAMVA Summary'!#REF!)*(MONTH($E115)-1)/12)*$H115</f>
        <v>#REF!</v>
      </c>
      <c r="P115" s="187"/>
      <c r="Q115" s="188" t="e">
        <f t="shared" si="58"/>
        <v>#REF!</v>
      </c>
    </row>
    <row r="116" spans="2:17" s="3" customFormat="1" ht="12.75" hidden="1" x14ac:dyDescent="0.2">
      <c r="B116" s="56"/>
      <c r="E116" s="185">
        <v>43040</v>
      </c>
      <c r="F116" s="185" t="s">
        <v>377</v>
      </c>
      <c r="G116" s="186" t="s">
        <v>92</v>
      </c>
      <c r="H116" s="480">
        <f t="shared" ref="H116:H117" si="61">$C$43/12</f>
        <v>9.1666666666666665E-4</v>
      </c>
      <c r="I116" s="187" t="e">
        <f>(SUM('1.  LRAMVA Summary'!C$22:C$36)+SUM('1.  LRAMVA Summary'!#REF!)*(MONTH($E116)-1)/12)*$H116</f>
        <v>#REF!</v>
      </c>
      <c r="J116" s="187" t="e">
        <f>(SUM('1.  LRAMVA Summary'!D$22:D$36)+SUM('1.  LRAMVA Summary'!#REF!)*(MONTH($E116)-1)/12)*$H116</f>
        <v>#REF!</v>
      </c>
      <c r="K116" s="187" t="e">
        <f>(SUM('1.  LRAMVA Summary'!E$22:E$36)+SUM('1.  LRAMVA Summary'!#REF!)*(MONTH($E116)-1)/12)*$H116</f>
        <v>#REF!</v>
      </c>
      <c r="L116" s="187" t="e">
        <f>(SUM('1.  LRAMVA Summary'!F$22:F$36)+SUM('1.  LRAMVA Summary'!#REF!)*(MONTH($E116)-1)/12)*$H116</f>
        <v>#REF!</v>
      </c>
      <c r="M116" s="187" t="e">
        <f>(SUM('1.  LRAMVA Summary'!G$22:G$36)+SUM('1.  LRAMVA Summary'!#REF!)*(MONTH($E116)-1)/12)*$H116</f>
        <v>#REF!</v>
      </c>
      <c r="N116" s="187" t="e">
        <f>(SUM('1.  LRAMVA Summary'!H$22:H$36)+SUM('1.  LRAMVA Summary'!#REF!)*(MONTH($E116)-1)/12)*$H116</f>
        <v>#REF!</v>
      </c>
      <c r="O116" s="187" t="e">
        <f>(SUM('1.  LRAMVA Summary'!I$22:I$36)+SUM('1.  LRAMVA Summary'!#REF!)*(MONTH($E116)-1)/12)*$H116</f>
        <v>#REF!</v>
      </c>
      <c r="P116" s="187"/>
      <c r="Q116" s="188" t="e">
        <f t="shared" si="58"/>
        <v>#REF!</v>
      </c>
    </row>
    <row r="117" spans="2:17" s="3" customFormat="1" ht="12.75" hidden="1" x14ac:dyDescent="0.2">
      <c r="B117" s="56"/>
      <c r="E117" s="185">
        <v>43070</v>
      </c>
      <c r="F117" s="185" t="s">
        <v>377</v>
      </c>
      <c r="G117" s="186" t="s">
        <v>92</v>
      </c>
      <c r="H117" s="480">
        <f t="shared" si="61"/>
        <v>9.1666666666666665E-4</v>
      </c>
      <c r="I117" s="187" t="e">
        <f>(SUM('1.  LRAMVA Summary'!C$22:C$36)+SUM('1.  LRAMVA Summary'!#REF!)*(MONTH($E117)-1)/12)*$H117</f>
        <v>#REF!</v>
      </c>
      <c r="J117" s="187" t="e">
        <f>(SUM('1.  LRAMVA Summary'!D$22:D$36)+SUM('1.  LRAMVA Summary'!#REF!)*(MONTH($E117)-1)/12)*$H117</f>
        <v>#REF!</v>
      </c>
      <c r="K117" s="187" t="e">
        <f>(SUM('1.  LRAMVA Summary'!E$22:E$36)+SUM('1.  LRAMVA Summary'!#REF!)*(MONTH($E117)-1)/12)*$H117</f>
        <v>#REF!</v>
      </c>
      <c r="L117" s="187" t="e">
        <f>(SUM('1.  LRAMVA Summary'!F$22:F$36)+SUM('1.  LRAMVA Summary'!#REF!)*(MONTH($E117)-1)/12)*$H117</f>
        <v>#REF!</v>
      </c>
      <c r="M117" s="187" t="e">
        <f>(SUM('1.  LRAMVA Summary'!G$22:G$36)+SUM('1.  LRAMVA Summary'!#REF!)*(MONTH($E117)-1)/12)*$H117</f>
        <v>#REF!</v>
      </c>
      <c r="N117" s="187" t="e">
        <f>(SUM('1.  LRAMVA Summary'!H$22:H$36)+SUM('1.  LRAMVA Summary'!#REF!)*(MONTH($E117)-1)/12)*$H117</f>
        <v>#REF!</v>
      </c>
      <c r="O117" s="187" t="e">
        <f>(SUM('1.  LRAMVA Summary'!I$22:I$36)+SUM('1.  LRAMVA Summary'!#REF!)*(MONTH($E117)-1)/12)*$H117</f>
        <v>#REF!</v>
      </c>
      <c r="P117" s="187"/>
      <c r="Q117" s="188" t="e">
        <f t="shared" si="58"/>
        <v>#REF!</v>
      </c>
    </row>
    <row r="118" spans="2:17" s="3" customFormat="1" ht="13.5" hidden="1" thickBot="1" x14ac:dyDescent="0.25">
      <c r="B118" s="56"/>
      <c r="E118" s="197" t="s">
        <v>384</v>
      </c>
      <c r="F118" s="197"/>
      <c r="G118" s="198"/>
      <c r="H118" s="474"/>
      <c r="I118" s="199" t="e">
        <f>SUM(I105:I117)</f>
        <v>#REF!</v>
      </c>
      <c r="J118" s="199" t="e">
        <f>SUM(J105:J117)</f>
        <v>#REF!</v>
      </c>
      <c r="K118" s="199" t="e">
        <f t="shared" ref="K118:P118" si="62">SUM(K105:K117)</f>
        <v>#REF!</v>
      </c>
      <c r="L118" s="199" t="e">
        <f t="shared" si="62"/>
        <v>#REF!</v>
      </c>
      <c r="M118" s="199" t="e">
        <f t="shared" si="62"/>
        <v>#REF!</v>
      </c>
      <c r="N118" s="199" t="e">
        <f t="shared" si="62"/>
        <v>#REF!</v>
      </c>
      <c r="O118" s="199" t="e">
        <f t="shared" si="62"/>
        <v>#REF!</v>
      </c>
      <c r="P118" s="199">
        <f t="shared" si="62"/>
        <v>0</v>
      </c>
      <c r="Q118" s="199" t="e">
        <f>SUM(Q105:Q117)</f>
        <v>#REF!</v>
      </c>
    </row>
    <row r="119" spans="2:17" s="3" customFormat="1" ht="13.5" hidden="1" thickTop="1" x14ac:dyDescent="0.2">
      <c r="B119" s="56"/>
      <c r="E119" s="226" t="s">
        <v>90</v>
      </c>
      <c r="F119" s="226"/>
      <c r="G119" s="227"/>
      <c r="H119" s="475"/>
      <c r="I119" s="228"/>
      <c r="J119" s="228"/>
      <c r="K119" s="228"/>
      <c r="L119" s="228"/>
      <c r="M119" s="228"/>
      <c r="N119" s="228"/>
      <c r="O119" s="228"/>
      <c r="P119" s="228"/>
      <c r="Q119" s="229"/>
    </row>
    <row r="120" spans="2:17" s="3" customFormat="1" ht="12.75" hidden="1" x14ac:dyDescent="0.2">
      <c r="B120" s="56"/>
      <c r="E120" s="194" t="s">
        <v>394</v>
      </c>
      <c r="F120" s="194"/>
      <c r="G120" s="195"/>
      <c r="H120" s="476"/>
      <c r="I120" s="196" t="e">
        <f>I118+I119</f>
        <v>#REF!</v>
      </c>
      <c r="J120" s="196" t="e">
        <f t="shared" ref="J120" si="63">J118+J119</f>
        <v>#REF!</v>
      </c>
      <c r="K120" s="196" t="e">
        <f t="shared" ref="K120" si="64">K118+K119</f>
        <v>#REF!</v>
      </c>
      <c r="L120" s="196" t="e">
        <f t="shared" ref="L120" si="65">L118+L119</f>
        <v>#REF!</v>
      </c>
      <c r="M120" s="196" t="e">
        <f t="shared" ref="M120" si="66">M118+M119</f>
        <v>#REF!</v>
      </c>
      <c r="N120" s="196" t="e">
        <f t="shared" ref="N120" si="67">N118+N119</f>
        <v>#REF!</v>
      </c>
      <c r="O120" s="196" t="e">
        <f t="shared" ref="O120" si="68">O118+O119</f>
        <v>#REF!</v>
      </c>
      <c r="P120" s="196">
        <f t="shared" ref="P120" si="69">P118+P119</f>
        <v>0</v>
      </c>
      <c r="Q120" s="196" t="e">
        <f t="shared" ref="Q120" si="70">Q118+Q119</f>
        <v>#REF!</v>
      </c>
    </row>
    <row r="121" spans="2:17" s="3" customFormat="1" ht="12.75" hidden="1" x14ac:dyDescent="0.2">
      <c r="B121" s="56"/>
      <c r="E121" s="185">
        <v>43101</v>
      </c>
      <c r="F121" s="185" t="s">
        <v>378</v>
      </c>
      <c r="G121" s="186" t="s">
        <v>88</v>
      </c>
      <c r="H121" s="480">
        <f>$C$44/12</f>
        <v>9.1666666666666665E-4</v>
      </c>
      <c r="I121" s="187" t="e">
        <f>(SUM('1.  LRAMVA Summary'!C$22:C$36)+SUM('1.  LRAMVA Summary'!#REF!)*(MONTH($E121)-1)/12)*$H121</f>
        <v>#REF!</v>
      </c>
      <c r="J121" s="187" t="e">
        <f>(SUM('1.  LRAMVA Summary'!D$22:D$36)+SUM('1.  LRAMVA Summary'!#REF!)*(MONTH($E121)-1)/12)*$H121</f>
        <v>#REF!</v>
      </c>
      <c r="K121" s="187" t="e">
        <f>(SUM('1.  LRAMVA Summary'!E$22:E$36)+SUM('1.  LRAMVA Summary'!#REF!)*(MONTH($E121)-1)/12)*$H121</f>
        <v>#REF!</v>
      </c>
      <c r="L121" s="187" t="e">
        <f>(SUM('1.  LRAMVA Summary'!F$22:F$36)+SUM('1.  LRAMVA Summary'!#REF!)*(MONTH($E121)-1)/12)*$H121</f>
        <v>#REF!</v>
      </c>
      <c r="M121" s="187" t="e">
        <f>(SUM('1.  LRAMVA Summary'!G$22:G$36)+SUM('1.  LRAMVA Summary'!#REF!)*(MONTH($E121)-1)/12)*$H121</f>
        <v>#REF!</v>
      </c>
      <c r="N121" s="187" t="e">
        <f>(SUM('1.  LRAMVA Summary'!H$22:H$36)+SUM('1.  LRAMVA Summary'!#REF!)*(MONTH($E121)-1)/12)*$H121</f>
        <v>#REF!</v>
      </c>
      <c r="O121" s="187" t="e">
        <f>(SUM('1.  LRAMVA Summary'!I$22:I$36)+SUM('1.  LRAMVA Summary'!#REF!)*(MONTH($E121)-1)/12)*$H121</f>
        <v>#REF!</v>
      </c>
      <c r="P121" s="187"/>
      <c r="Q121" s="188" t="e">
        <f>SUM(I121:P121)</f>
        <v>#REF!</v>
      </c>
    </row>
    <row r="122" spans="2:17" s="3" customFormat="1" ht="12.75" hidden="1" x14ac:dyDescent="0.2">
      <c r="B122" s="56"/>
      <c r="E122" s="185">
        <v>43132</v>
      </c>
      <c r="F122" s="185" t="s">
        <v>378</v>
      </c>
      <c r="G122" s="186" t="s">
        <v>88</v>
      </c>
      <c r="H122" s="480">
        <f t="shared" ref="H122:H123" si="71">$C$44/12</f>
        <v>9.1666666666666665E-4</v>
      </c>
      <c r="I122" s="187" t="e">
        <f>(SUM('1.  LRAMVA Summary'!C$22:C$36)+SUM('1.  LRAMVA Summary'!#REF!)*(MONTH($E122)-1)/12)*$H122</f>
        <v>#REF!</v>
      </c>
      <c r="J122" s="187" t="e">
        <f>(SUM('1.  LRAMVA Summary'!D$22:D$36)+SUM('1.  LRAMVA Summary'!#REF!)*(MONTH($E122)-1)/12)*$H122</f>
        <v>#REF!</v>
      </c>
      <c r="K122" s="187" t="e">
        <f>(SUM('1.  LRAMVA Summary'!E$22:E$36)+SUM('1.  LRAMVA Summary'!#REF!)*(MONTH($E122)-1)/12)*$H122</f>
        <v>#REF!</v>
      </c>
      <c r="L122" s="187" t="e">
        <f>(SUM('1.  LRAMVA Summary'!F$22:F$36)+SUM('1.  LRAMVA Summary'!#REF!)*(MONTH($E122)-1)/12)*$H122</f>
        <v>#REF!</v>
      </c>
      <c r="M122" s="187" t="e">
        <f>(SUM('1.  LRAMVA Summary'!G$22:G$36)+SUM('1.  LRAMVA Summary'!#REF!)*(MONTH($E122)-1)/12)*$H122</f>
        <v>#REF!</v>
      </c>
      <c r="N122" s="187" t="e">
        <f>(SUM('1.  LRAMVA Summary'!H$22:H$36)+SUM('1.  LRAMVA Summary'!#REF!)*(MONTH($E122)-1)/12)*$H122</f>
        <v>#REF!</v>
      </c>
      <c r="O122" s="187" t="e">
        <f>(SUM('1.  LRAMVA Summary'!I$22:I$36)+SUM('1.  LRAMVA Summary'!#REF!)*(MONTH($E122)-1)/12)*$H122</f>
        <v>#REF!</v>
      </c>
      <c r="P122" s="187"/>
      <c r="Q122" s="188" t="e">
        <f t="shared" ref="Q122:Q132" si="72">SUM(I122:P122)</f>
        <v>#REF!</v>
      </c>
    </row>
    <row r="123" spans="2:17" s="3" customFormat="1" ht="12.75" hidden="1" x14ac:dyDescent="0.2">
      <c r="B123" s="56"/>
      <c r="E123" s="185">
        <v>43160</v>
      </c>
      <c r="F123" s="185" t="s">
        <v>378</v>
      </c>
      <c r="G123" s="186" t="s">
        <v>88</v>
      </c>
      <c r="H123" s="480">
        <f t="shared" si="71"/>
        <v>9.1666666666666665E-4</v>
      </c>
      <c r="I123" s="187" t="e">
        <f>(SUM('1.  LRAMVA Summary'!C$22:C$36)+SUM('1.  LRAMVA Summary'!#REF!)*(MONTH($E123)-1)/12)*$H123</f>
        <v>#REF!</v>
      </c>
      <c r="J123" s="187" t="e">
        <f>(SUM('1.  LRAMVA Summary'!D$22:D$36)+SUM('1.  LRAMVA Summary'!#REF!)*(MONTH($E123)-1)/12)*$H123</f>
        <v>#REF!</v>
      </c>
      <c r="K123" s="187" t="e">
        <f>(SUM('1.  LRAMVA Summary'!E$22:E$36)+SUM('1.  LRAMVA Summary'!#REF!)*(MONTH($E123)-1)/12)*$H123</f>
        <v>#REF!</v>
      </c>
      <c r="L123" s="187" t="e">
        <f>(SUM('1.  LRAMVA Summary'!F$22:F$36)+SUM('1.  LRAMVA Summary'!#REF!)*(MONTH($E123)-1)/12)*$H123</f>
        <v>#REF!</v>
      </c>
      <c r="M123" s="187" t="e">
        <f>(SUM('1.  LRAMVA Summary'!G$22:G$36)+SUM('1.  LRAMVA Summary'!#REF!)*(MONTH($E123)-1)/12)*$H123</f>
        <v>#REF!</v>
      </c>
      <c r="N123" s="187" t="e">
        <f>(SUM('1.  LRAMVA Summary'!H$22:H$36)+SUM('1.  LRAMVA Summary'!#REF!)*(MONTH($E123)-1)/12)*$H123</f>
        <v>#REF!</v>
      </c>
      <c r="O123" s="187" t="e">
        <f>(SUM('1.  LRAMVA Summary'!I$22:I$36)+SUM('1.  LRAMVA Summary'!#REF!)*(MONTH($E123)-1)/12)*$H123</f>
        <v>#REF!</v>
      </c>
      <c r="P123" s="187"/>
      <c r="Q123" s="188" t="e">
        <f t="shared" si="72"/>
        <v>#REF!</v>
      </c>
    </row>
    <row r="124" spans="2:17" s="16" customFormat="1" ht="12.75" hidden="1" x14ac:dyDescent="0.2">
      <c r="B124" s="219"/>
      <c r="E124" s="185">
        <v>43191</v>
      </c>
      <c r="F124" s="185" t="s">
        <v>378</v>
      </c>
      <c r="G124" s="186" t="s">
        <v>89</v>
      </c>
      <c r="H124" s="480">
        <f>$C$45/12</f>
        <v>9.1666666666666665E-4</v>
      </c>
      <c r="I124" s="187" t="e">
        <f>(SUM('1.  LRAMVA Summary'!C$22:C$36)+SUM('1.  LRAMVA Summary'!#REF!)*(MONTH($E124)-1)/12)*$H124</f>
        <v>#REF!</v>
      </c>
      <c r="J124" s="187" t="e">
        <f>(SUM('1.  LRAMVA Summary'!D$22:D$36)+SUM('1.  LRAMVA Summary'!#REF!)*(MONTH($E124)-1)/12)*$H124</f>
        <v>#REF!</v>
      </c>
      <c r="K124" s="187" t="e">
        <f>(SUM('1.  LRAMVA Summary'!E$22:E$36)+SUM('1.  LRAMVA Summary'!#REF!)*(MONTH($E124)-1)/12)*$H124</f>
        <v>#REF!</v>
      </c>
      <c r="L124" s="187" t="e">
        <f>(SUM('1.  LRAMVA Summary'!F$22:F$36)+SUM('1.  LRAMVA Summary'!#REF!)*(MONTH($E124)-1)/12)*$H124</f>
        <v>#REF!</v>
      </c>
      <c r="M124" s="187" t="e">
        <f>(SUM('1.  LRAMVA Summary'!G$22:G$36)+SUM('1.  LRAMVA Summary'!#REF!)*(MONTH($E124)-1)/12)*$H124</f>
        <v>#REF!</v>
      </c>
      <c r="N124" s="187" t="e">
        <f>(SUM('1.  LRAMVA Summary'!H$22:H$36)+SUM('1.  LRAMVA Summary'!#REF!)*(MONTH($E124)-1)/12)*$H124</f>
        <v>#REF!</v>
      </c>
      <c r="O124" s="187" t="e">
        <f>(SUM('1.  LRAMVA Summary'!I$22:I$36)+SUM('1.  LRAMVA Summary'!#REF!)*(MONTH($E124)-1)/12)*$H124</f>
        <v>#REF!</v>
      </c>
      <c r="P124" s="187"/>
      <c r="Q124" s="188" t="e">
        <f t="shared" si="72"/>
        <v>#REF!</v>
      </c>
    </row>
    <row r="125" spans="2:17" s="3" customFormat="1" ht="12.75" hidden="1" x14ac:dyDescent="0.2">
      <c r="B125" s="56"/>
      <c r="E125" s="185">
        <v>43221</v>
      </c>
      <c r="F125" s="185" t="s">
        <v>378</v>
      </c>
      <c r="G125" s="186" t="s">
        <v>89</v>
      </c>
      <c r="H125" s="480">
        <f t="shared" ref="H125:H126" si="73">$C$45/12</f>
        <v>9.1666666666666665E-4</v>
      </c>
      <c r="I125" s="187" t="e">
        <f>(SUM('1.  LRAMVA Summary'!C$22:C$36)+SUM('1.  LRAMVA Summary'!#REF!)*(MONTH($E125)-1)/12)*$H125</f>
        <v>#REF!</v>
      </c>
      <c r="J125" s="187" t="e">
        <f>(SUM('1.  LRAMVA Summary'!D$22:D$36)+SUM('1.  LRAMVA Summary'!#REF!)*(MONTH($E125)-1)/12)*$H125</f>
        <v>#REF!</v>
      </c>
      <c r="K125" s="187" t="e">
        <f>(SUM('1.  LRAMVA Summary'!E$22:E$36)+SUM('1.  LRAMVA Summary'!#REF!)*(MONTH($E125)-1)/12)*$H125</f>
        <v>#REF!</v>
      </c>
      <c r="L125" s="187" t="e">
        <f>(SUM('1.  LRAMVA Summary'!F$22:F$36)+SUM('1.  LRAMVA Summary'!#REF!)*(MONTH($E125)-1)/12)*$H125</f>
        <v>#REF!</v>
      </c>
      <c r="M125" s="187" t="e">
        <f>(SUM('1.  LRAMVA Summary'!G$22:G$36)+SUM('1.  LRAMVA Summary'!#REF!)*(MONTH($E125)-1)/12)*$H125</f>
        <v>#REF!</v>
      </c>
      <c r="N125" s="187" t="e">
        <f>(SUM('1.  LRAMVA Summary'!H$22:H$36)+SUM('1.  LRAMVA Summary'!#REF!)*(MONTH($E125)-1)/12)*$H125</f>
        <v>#REF!</v>
      </c>
      <c r="O125" s="187" t="e">
        <f>(SUM('1.  LRAMVA Summary'!I$22:I$36)+SUM('1.  LRAMVA Summary'!#REF!)*(MONTH($E125)-1)/12)*$H125</f>
        <v>#REF!</v>
      </c>
      <c r="P125" s="187"/>
      <c r="Q125" s="188" t="e">
        <f t="shared" si="72"/>
        <v>#REF!</v>
      </c>
    </row>
    <row r="126" spans="2:17" s="15" customFormat="1" ht="12.75" hidden="1" x14ac:dyDescent="0.2">
      <c r="B126" s="218"/>
      <c r="E126" s="185">
        <v>43252</v>
      </c>
      <c r="F126" s="185" t="s">
        <v>378</v>
      </c>
      <c r="G126" s="186" t="s">
        <v>89</v>
      </c>
      <c r="H126" s="480">
        <f t="shared" si="73"/>
        <v>9.1666666666666665E-4</v>
      </c>
      <c r="I126" s="187" t="e">
        <f>(SUM('1.  LRAMVA Summary'!C$22:C$36)+SUM('1.  LRAMVA Summary'!#REF!)*(MONTH($E126)-1)/12)*$H126</f>
        <v>#REF!</v>
      </c>
      <c r="J126" s="187" t="e">
        <f>(SUM('1.  LRAMVA Summary'!D$22:D$36)+SUM('1.  LRAMVA Summary'!#REF!)*(MONTH($E126)-1)/12)*$H126</f>
        <v>#REF!</v>
      </c>
      <c r="K126" s="187" t="e">
        <f>(SUM('1.  LRAMVA Summary'!E$22:E$36)+SUM('1.  LRAMVA Summary'!#REF!)*(MONTH($E126)-1)/12)*$H126</f>
        <v>#REF!</v>
      </c>
      <c r="L126" s="187" t="e">
        <f>(SUM('1.  LRAMVA Summary'!F$22:F$36)+SUM('1.  LRAMVA Summary'!#REF!)*(MONTH($E126)-1)/12)*$H126</f>
        <v>#REF!</v>
      </c>
      <c r="M126" s="187" t="e">
        <f>(SUM('1.  LRAMVA Summary'!G$22:G$36)+SUM('1.  LRAMVA Summary'!#REF!)*(MONTH($E126)-1)/12)*$H126</f>
        <v>#REF!</v>
      </c>
      <c r="N126" s="187" t="e">
        <f>(SUM('1.  LRAMVA Summary'!H$22:H$36)+SUM('1.  LRAMVA Summary'!#REF!)*(MONTH($E126)-1)/12)*$H126</f>
        <v>#REF!</v>
      </c>
      <c r="O126" s="187" t="e">
        <f>(SUM('1.  LRAMVA Summary'!I$22:I$36)+SUM('1.  LRAMVA Summary'!#REF!)*(MONTH($E126)-1)/12)*$H126</f>
        <v>#REF!</v>
      </c>
      <c r="P126" s="187"/>
      <c r="Q126" s="188" t="e">
        <f t="shared" si="72"/>
        <v>#REF!</v>
      </c>
    </row>
    <row r="127" spans="2:17" s="3" customFormat="1" ht="12.75" hidden="1" x14ac:dyDescent="0.2">
      <c r="B127" s="56"/>
      <c r="E127" s="185">
        <v>43282</v>
      </c>
      <c r="F127" s="185" t="s">
        <v>378</v>
      </c>
      <c r="G127" s="186" t="s">
        <v>91</v>
      </c>
      <c r="H127" s="480">
        <f>$C$46/12</f>
        <v>9.1666666666666665E-4</v>
      </c>
      <c r="I127" s="187" t="e">
        <f>(SUM('1.  LRAMVA Summary'!C$22:C$36)+SUM('1.  LRAMVA Summary'!#REF!)*(MONTH($E127)-1)/12)*$H127</f>
        <v>#REF!</v>
      </c>
      <c r="J127" s="187" t="e">
        <f>(SUM('1.  LRAMVA Summary'!D$22:D$36)+SUM('1.  LRAMVA Summary'!#REF!)*(MONTH($E127)-1)/12)*$H127</f>
        <v>#REF!</v>
      </c>
      <c r="K127" s="187" t="e">
        <f>(SUM('1.  LRAMVA Summary'!E$22:E$36)+SUM('1.  LRAMVA Summary'!#REF!)*(MONTH($E127)-1)/12)*$H127</f>
        <v>#REF!</v>
      </c>
      <c r="L127" s="187" t="e">
        <f>(SUM('1.  LRAMVA Summary'!F$22:F$36)+SUM('1.  LRAMVA Summary'!#REF!)*(MONTH($E127)-1)/12)*$H127</f>
        <v>#REF!</v>
      </c>
      <c r="M127" s="187" t="e">
        <f>(SUM('1.  LRAMVA Summary'!G$22:G$36)+SUM('1.  LRAMVA Summary'!#REF!)*(MONTH($E127)-1)/12)*$H127</f>
        <v>#REF!</v>
      </c>
      <c r="N127" s="187" t="e">
        <f>(SUM('1.  LRAMVA Summary'!H$22:H$36)+SUM('1.  LRAMVA Summary'!#REF!)*(MONTH($E127)-1)/12)*$H127</f>
        <v>#REF!</v>
      </c>
      <c r="O127" s="187" t="e">
        <f>(SUM('1.  LRAMVA Summary'!I$22:I$36)+SUM('1.  LRAMVA Summary'!#REF!)*(MONTH($E127)-1)/12)*$H127</f>
        <v>#REF!</v>
      </c>
      <c r="P127" s="187"/>
      <c r="Q127" s="188" t="e">
        <f t="shared" si="72"/>
        <v>#REF!</v>
      </c>
    </row>
    <row r="128" spans="2:17" s="3" customFormat="1" ht="12.75" hidden="1" x14ac:dyDescent="0.2">
      <c r="B128" s="56"/>
      <c r="E128" s="185">
        <v>43313</v>
      </c>
      <c r="F128" s="185" t="s">
        <v>378</v>
      </c>
      <c r="G128" s="186" t="s">
        <v>91</v>
      </c>
      <c r="H128" s="480">
        <f t="shared" ref="H128:H129" si="74">$C$46/12</f>
        <v>9.1666666666666665E-4</v>
      </c>
      <c r="I128" s="187" t="e">
        <f>(SUM('1.  LRAMVA Summary'!C$22:C$36)+SUM('1.  LRAMVA Summary'!#REF!)*(MONTH($E128)-1)/12)*$H128</f>
        <v>#REF!</v>
      </c>
      <c r="J128" s="187" t="e">
        <f>(SUM('1.  LRAMVA Summary'!D$22:D$36)+SUM('1.  LRAMVA Summary'!#REF!)*(MONTH($E128)-1)/12)*$H128</f>
        <v>#REF!</v>
      </c>
      <c r="K128" s="187" t="e">
        <f>(SUM('1.  LRAMVA Summary'!E$22:E$36)+SUM('1.  LRAMVA Summary'!#REF!)*(MONTH($E128)-1)/12)*$H128</f>
        <v>#REF!</v>
      </c>
      <c r="L128" s="187" t="e">
        <f>(SUM('1.  LRAMVA Summary'!F$22:F$36)+SUM('1.  LRAMVA Summary'!#REF!)*(MONTH($E128)-1)/12)*$H128</f>
        <v>#REF!</v>
      </c>
      <c r="M128" s="187" t="e">
        <f>(SUM('1.  LRAMVA Summary'!G$22:G$36)+SUM('1.  LRAMVA Summary'!#REF!)*(MONTH($E128)-1)/12)*$H128</f>
        <v>#REF!</v>
      </c>
      <c r="N128" s="187" t="e">
        <f>(SUM('1.  LRAMVA Summary'!H$22:H$36)+SUM('1.  LRAMVA Summary'!#REF!)*(MONTH($E128)-1)/12)*$H128</f>
        <v>#REF!</v>
      </c>
      <c r="O128" s="187" t="e">
        <f>(SUM('1.  LRAMVA Summary'!I$22:I$36)+SUM('1.  LRAMVA Summary'!#REF!)*(MONTH($E128)-1)/12)*$H128</f>
        <v>#REF!</v>
      </c>
      <c r="P128" s="187"/>
      <c r="Q128" s="188" t="e">
        <f t="shared" si="72"/>
        <v>#REF!</v>
      </c>
    </row>
    <row r="129" spans="2:17" s="3" customFormat="1" ht="12.75" hidden="1" x14ac:dyDescent="0.2">
      <c r="B129" s="56"/>
      <c r="E129" s="185">
        <v>43344</v>
      </c>
      <c r="F129" s="185" t="s">
        <v>378</v>
      </c>
      <c r="G129" s="186" t="s">
        <v>91</v>
      </c>
      <c r="H129" s="480">
        <f t="shared" si="74"/>
        <v>9.1666666666666665E-4</v>
      </c>
      <c r="I129" s="187" t="e">
        <f>(SUM('1.  LRAMVA Summary'!C$22:C$36)+SUM('1.  LRAMVA Summary'!#REF!)*(MONTH($E129)-1)/12)*$H129</f>
        <v>#REF!</v>
      </c>
      <c r="J129" s="187" t="e">
        <f>(SUM('1.  LRAMVA Summary'!D$22:D$36)+SUM('1.  LRAMVA Summary'!#REF!)*(MONTH($E129)-1)/12)*$H129</f>
        <v>#REF!</v>
      </c>
      <c r="K129" s="187" t="e">
        <f>(SUM('1.  LRAMVA Summary'!E$22:E$36)+SUM('1.  LRAMVA Summary'!#REF!)*(MONTH($E129)-1)/12)*$H129</f>
        <v>#REF!</v>
      </c>
      <c r="L129" s="187" t="e">
        <f>(SUM('1.  LRAMVA Summary'!F$22:F$36)+SUM('1.  LRAMVA Summary'!#REF!)*(MONTH($E129)-1)/12)*$H129</f>
        <v>#REF!</v>
      </c>
      <c r="M129" s="187" t="e">
        <f>(SUM('1.  LRAMVA Summary'!G$22:G$36)+SUM('1.  LRAMVA Summary'!#REF!)*(MONTH($E129)-1)/12)*$H129</f>
        <v>#REF!</v>
      </c>
      <c r="N129" s="187" t="e">
        <f>(SUM('1.  LRAMVA Summary'!H$22:H$36)+SUM('1.  LRAMVA Summary'!#REF!)*(MONTH($E129)-1)/12)*$H129</f>
        <v>#REF!</v>
      </c>
      <c r="O129" s="187" t="e">
        <f>(SUM('1.  LRAMVA Summary'!I$22:I$36)+SUM('1.  LRAMVA Summary'!#REF!)*(MONTH($E129)-1)/12)*$H129</f>
        <v>#REF!</v>
      </c>
      <c r="P129" s="187"/>
      <c r="Q129" s="188" t="e">
        <f t="shared" si="72"/>
        <v>#REF!</v>
      </c>
    </row>
    <row r="130" spans="2:17" s="3" customFormat="1" ht="12.75" hidden="1" x14ac:dyDescent="0.2">
      <c r="B130" s="56"/>
      <c r="E130" s="185">
        <v>43374</v>
      </c>
      <c r="F130" s="185" t="s">
        <v>378</v>
      </c>
      <c r="G130" s="186" t="s">
        <v>92</v>
      </c>
      <c r="H130" s="480">
        <f>C47/12</f>
        <v>9.1666666666666665E-4</v>
      </c>
      <c r="I130" s="187" t="e">
        <f>(SUM('1.  LRAMVA Summary'!C$22:C$36)+SUM('1.  LRAMVA Summary'!#REF!)*(MONTH($E130)-1)/12)*$H130</f>
        <v>#REF!</v>
      </c>
      <c r="J130" s="187" t="e">
        <f>(SUM('1.  LRAMVA Summary'!D$22:D$36)+SUM('1.  LRAMVA Summary'!#REF!)*(MONTH($E130)-1)/12)*$H130</f>
        <v>#REF!</v>
      </c>
      <c r="K130" s="187" t="e">
        <f>(SUM('1.  LRAMVA Summary'!E$22:E$36)+SUM('1.  LRAMVA Summary'!#REF!)*(MONTH($E130)-1)/12)*$H130</f>
        <v>#REF!</v>
      </c>
      <c r="L130" s="187" t="e">
        <f>(SUM('1.  LRAMVA Summary'!F$22:F$36)+SUM('1.  LRAMVA Summary'!#REF!)*(MONTH($E130)-1)/12)*$H130</f>
        <v>#REF!</v>
      </c>
      <c r="M130" s="187" t="e">
        <f>(SUM('1.  LRAMVA Summary'!G$22:G$36)+SUM('1.  LRAMVA Summary'!#REF!)*(MONTH($E130)-1)/12)*$H130</f>
        <v>#REF!</v>
      </c>
      <c r="N130" s="187" t="e">
        <f>(SUM('1.  LRAMVA Summary'!H$22:H$36)+SUM('1.  LRAMVA Summary'!#REF!)*(MONTH($E130)-1)/12)*$H130</f>
        <v>#REF!</v>
      </c>
      <c r="O130" s="187" t="e">
        <f>(SUM('1.  LRAMVA Summary'!I$22:I$36)+SUM('1.  LRAMVA Summary'!#REF!)*(MONTH($E130)-1)/12)*$H130</f>
        <v>#REF!</v>
      </c>
      <c r="P130" s="187"/>
      <c r="Q130" s="188" t="e">
        <f t="shared" si="72"/>
        <v>#REF!</v>
      </c>
    </row>
    <row r="131" spans="2:17" s="3" customFormat="1" ht="12.75" hidden="1" x14ac:dyDescent="0.2">
      <c r="B131" s="56"/>
      <c r="E131" s="185">
        <v>43405</v>
      </c>
      <c r="F131" s="185" t="s">
        <v>378</v>
      </c>
      <c r="G131" s="186" t="s">
        <v>92</v>
      </c>
      <c r="H131" s="480">
        <f t="shared" ref="H131:H132" si="75">C48/12</f>
        <v>9.1666666666666665E-4</v>
      </c>
      <c r="I131" s="187" t="e">
        <f>(SUM('1.  LRAMVA Summary'!C$22:C$36)+SUM('1.  LRAMVA Summary'!#REF!)*(MONTH($E131)-1)/12)*$H131</f>
        <v>#REF!</v>
      </c>
      <c r="J131" s="187" t="e">
        <f>(SUM('1.  LRAMVA Summary'!D$22:D$36)+SUM('1.  LRAMVA Summary'!#REF!)*(MONTH($E131)-1)/12)*$H131</f>
        <v>#REF!</v>
      </c>
      <c r="K131" s="187" t="e">
        <f>(SUM('1.  LRAMVA Summary'!E$22:E$36)+SUM('1.  LRAMVA Summary'!#REF!)*(MONTH($E131)-1)/12)*$H131</f>
        <v>#REF!</v>
      </c>
      <c r="L131" s="187" t="e">
        <f>(SUM('1.  LRAMVA Summary'!F$22:F$36)+SUM('1.  LRAMVA Summary'!#REF!)*(MONTH($E131)-1)/12)*$H131</f>
        <v>#REF!</v>
      </c>
      <c r="M131" s="187" t="e">
        <f>(SUM('1.  LRAMVA Summary'!G$22:G$36)+SUM('1.  LRAMVA Summary'!#REF!)*(MONTH($E131)-1)/12)*$H131</f>
        <v>#REF!</v>
      </c>
      <c r="N131" s="187" t="e">
        <f>(SUM('1.  LRAMVA Summary'!H$22:H$36)+SUM('1.  LRAMVA Summary'!#REF!)*(MONTH($E131)-1)/12)*$H131</f>
        <v>#REF!</v>
      </c>
      <c r="O131" s="187" t="e">
        <f>(SUM('1.  LRAMVA Summary'!I$22:I$36)+SUM('1.  LRAMVA Summary'!#REF!)*(MONTH($E131)-1)/12)*$H131</f>
        <v>#REF!</v>
      </c>
      <c r="P131" s="187"/>
      <c r="Q131" s="188" t="e">
        <f t="shared" si="72"/>
        <v>#REF!</v>
      </c>
    </row>
    <row r="132" spans="2:17" s="3" customFormat="1" ht="12.75" hidden="1" x14ac:dyDescent="0.2">
      <c r="B132" s="56"/>
      <c r="E132" s="185">
        <v>43435</v>
      </c>
      <c r="F132" s="185" t="s">
        <v>378</v>
      </c>
      <c r="G132" s="186" t="s">
        <v>92</v>
      </c>
      <c r="H132" s="480">
        <f t="shared" si="75"/>
        <v>9.1666666666666665E-4</v>
      </c>
      <c r="I132" s="187" t="e">
        <f>(SUM('1.  LRAMVA Summary'!C$22:C$36)+SUM('1.  LRAMVA Summary'!#REF!)*(MONTH($E132)-1)/12)*$H132</f>
        <v>#REF!</v>
      </c>
      <c r="J132" s="187" t="e">
        <f>(SUM('1.  LRAMVA Summary'!D$22:D$36)+SUM('1.  LRAMVA Summary'!#REF!)*(MONTH($E132)-1)/12)*$H132</f>
        <v>#REF!</v>
      </c>
      <c r="K132" s="187" t="e">
        <f>(SUM('1.  LRAMVA Summary'!E$22:E$36)+SUM('1.  LRAMVA Summary'!#REF!)*(MONTH($E132)-1)/12)*$H132</f>
        <v>#REF!</v>
      </c>
      <c r="L132" s="187" t="e">
        <f>(SUM('1.  LRAMVA Summary'!F$22:F$36)+SUM('1.  LRAMVA Summary'!#REF!)*(MONTH($E132)-1)/12)*$H132</f>
        <v>#REF!</v>
      </c>
      <c r="M132" s="187" t="e">
        <f>(SUM('1.  LRAMVA Summary'!G$22:G$36)+SUM('1.  LRAMVA Summary'!#REF!)*(MONTH($E132)-1)/12)*$H132</f>
        <v>#REF!</v>
      </c>
      <c r="N132" s="187" t="e">
        <f>(SUM('1.  LRAMVA Summary'!H$22:H$36)+SUM('1.  LRAMVA Summary'!#REF!)*(MONTH($E132)-1)/12)*$H132</f>
        <v>#REF!</v>
      </c>
      <c r="O132" s="187" t="e">
        <f>(SUM('1.  LRAMVA Summary'!I$22:I$36)+SUM('1.  LRAMVA Summary'!#REF!)*(MONTH($E132)-1)/12)*$H132</f>
        <v>#REF!</v>
      </c>
      <c r="P132" s="187"/>
      <c r="Q132" s="188" t="e">
        <f t="shared" si="72"/>
        <v>#REF!</v>
      </c>
    </row>
    <row r="133" spans="2:17" s="3" customFormat="1" ht="13.5" hidden="1" thickBot="1" x14ac:dyDescent="0.25">
      <c r="B133" s="56"/>
      <c r="E133" s="197" t="s">
        <v>385</v>
      </c>
      <c r="F133" s="197"/>
      <c r="G133" s="198"/>
      <c r="H133" s="474"/>
      <c r="I133" s="199" t="e">
        <f>SUM(I120:I132)</f>
        <v>#REF!</v>
      </c>
      <c r="J133" s="199" t="e">
        <f>SUM(J120:J132)</f>
        <v>#REF!</v>
      </c>
      <c r="K133" s="199" t="e">
        <f t="shared" ref="K133:P133" si="76">SUM(K120:K132)</f>
        <v>#REF!</v>
      </c>
      <c r="L133" s="199" t="e">
        <f t="shared" si="76"/>
        <v>#REF!</v>
      </c>
      <c r="M133" s="199" t="e">
        <f t="shared" si="76"/>
        <v>#REF!</v>
      </c>
      <c r="N133" s="199" t="e">
        <f t="shared" si="76"/>
        <v>#REF!</v>
      </c>
      <c r="O133" s="199" t="e">
        <f t="shared" si="76"/>
        <v>#REF!</v>
      </c>
      <c r="P133" s="199">
        <f t="shared" si="76"/>
        <v>0</v>
      </c>
      <c r="Q133" s="199" t="e">
        <f>SUM(Q120:Q132)</f>
        <v>#REF!</v>
      </c>
    </row>
    <row r="134" spans="2:17" s="3" customFormat="1" ht="13.5" hidden="1" thickTop="1" x14ac:dyDescent="0.2">
      <c r="B134" s="56"/>
      <c r="E134" s="226" t="s">
        <v>90</v>
      </c>
      <c r="F134" s="226"/>
      <c r="G134" s="227"/>
      <c r="H134" s="475"/>
      <c r="I134" s="228"/>
      <c r="J134" s="228"/>
      <c r="K134" s="228"/>
      <c r="L134" s="228"/>
      <c r="M134" s="228"/>
      <c r="N134" s="228"/>
      <c r="O134" s="228"/>
      <c r="P134" s="228"/>
      <c r="Q134" s="229"/>
    </row>
    <row r="135" spans="2:17" s="3" customFormat="1" ht="12.75" hidden="1" x14ac:dyDescent="0.2">
      <c r="B135" s="56"/>
      <c r="E135" s="194" t="s">
        <v>395</v>
      </c>
      <c r="F135" s="194"/>
      <c r="G135" s="195"/>
      <c r="H135" s="476"/>
      <c r="I135" s="196" t="e">
        <f>I133+I134</f>
        <v>#REF!</v>
      </c>
      <c r="J135" s="196" t="e">
        <f t="shared" ref="J135" si="77">J133+J134</f>
        <v>#REF!</v>
      </c>
      <c r="K135" s="196" t="e">
        <f t="shared" ref="K135" si="78">K133+K134</f>
        <v>#REF!</v>
      </c>
      <c r="L135" s="196" t="e">
        <f t="shared" ref="L135" si="79">L133+L134</f>
        <v>#REF!</v>
      </c>
      <c r="M135" s="196" t="e">
        <f t="shared" ref="M135" si="80">M133+M134</f>
        <v>#REF!</v>
      </c>
      <c r="N135" s="196" t="e">
        <f t="shared" ref="N135" si="81">N133+N134</f>
        <v>#REF!</v>
      </c>
      <c r="O135" s="196" t="e">
        <f t="shared" ref="O135" si="82">O133+O134</f>
        <v>#REF!</v>
      </c>
      <c r="P135" s="196">
        <f t="shared" ref="P135" si="83">P133+P134</f>
        <v>0</v>
      </c>
      <c r="Q135" s="196" t="e">
        <f>Q133+Q134</f>
        <v>#REF!</v>
      </c>
    </row>
    <row r="136" spans="2:17" s="3" customFormat="1" ht="12.75" hidden="1" x14ac:dyDescent="0.2">
      <c r="B136" s="56"/>
      <c r="E136" s="185">
        <v>43466</v>
      </c>
      <c r="F136" s="185" t="s">
        <v>379</v>
      </c>
      <c r="G136" s="186" t="s">
        <v>88</v>
      </c>
      <c r="H136" s="480">
        <f>$C$48/12</f>
        <v>9.1666666666666665E-4</v>
      </c>
      <c r="I136" s="187" t="e">
        <f>(SUM('1.  LRAMVA Summary'!C$22:C$36)+SUM('1.  LRAMVA Summary'!#REF!)*(MONTH($E136)-1)/12)*$H136</f>
        <v>#REF!</v>
      </c>
      <c r="J136" s="187" t="e">
        <f>(SUM('1.  LRAMVA Summary'!D$22:D$36)+SUM('1.  LRAMVA Summary'!#REF!)*(MONTH($E136)-1)/12)*$H136</f>
        <v>#REF!</v>
      </c>
      <c r="K136" s="187" t="e">
        <f>(SUM('1.  LRAMVA Summary'!E$22:E$36)+SUM('1.  LRAMVA Summary'!#REF!)*(MONTH($E136)-1)/12)*$H136</f>
        <v>#REF!</v>
      </c>
      <c r="L136" s="187" t="e">
        <f>(SUM('1.  LRAMVA Summary'!F$22:F$36)+SUM('1.  LRAMVA Summary'!#REF!)*(MONTH($E136)-1)/12)*$H136</f>
        <v>#REF!</v>
      </c>
      <c r="M136" s="187" t="e">
        <f>(SUM('1.  LRAMVA Summary'!G$22:G$36)+SUM('1.  LRAMVA Summary'!#REF!)*(MONTH($E136)-1)/12)*$H136</f>
        <v>#REF!</v>
      </c>
      <c r="N136" s="187" t="e">
        <f>(SUM('1.  LRAMVA Summary'!H$22:H$36)+SUM('1.  LRAMVA Summary'!#REF!)*(MONTH($E136)-1)/12)*$H136</f>
        <v>#REF!</v>
      </c>
      <c r="O136" s="187" t="e">
        <f>(SUM('1.  LRAMVA Summary'!I$22:I$36)+SUM('1.  LRAMVA Summary'!#REF!)*(MONTH($E136)-1)/12)*$H136</f>
        <v>#REF!</v>
      </c>
      <c r="P136" s="187"/>
      <c r="Q136" s="188" t="e">
        <f t="shared" ref="Q136:Q147" si="84">SUM(I136:P136)</f>
        <v>#REF!</v>
      </c>
    </row>
    <row r="137" spans="2:17" s="3" customFormat="1" ht="12.75" hidden="1" x14ac:dyDescent="0.2">
      <c r="B137" s="56"/>
      <c r="E137" s="185">
        <v>43497</v>
      </c>
      <c r="F137" s="185" t="s">
        <v>379</v>
      </c>
      <c r="G137" s="186" t="s">
        <v>88</v>
      </c>
      <c r="H137" s="480">
        <f t="shared" ref="H137:H138" si="85">$C$48/12</f>
        <v>9.1666666666666665E-4</v>
      </c>
      <c r="I137" s="187" t="e">
        <f>(SUM('1.  LRAMVA Summary'!C$22:C$36)+SUM('1.  LRAMVA Summary'!#REF!)*(MONTH($E137)-1)/12)*$H137</f>
        <v>#REF!</v>
      </c>
      <c r="J137" s="187" t="e">
        <f>(SUM('1.  LRAMVA Summary'!D$22:D$36)+SUM('1.  LRAMVA Summary'!#REF!)*(MONTH($E137)-1)/12)*$H137</f>
        <v>#REF!</v>
      </c>
      <c r="K137" s="187" t="e">
        <f>(SUM('1.  LRAMVA Summary'!E$22:E$36)+SUM('1.  LRAMVA Summary'!#REF!)*(MONTH($E137)-1)/12)*$H137</f>
        <v>#REF!</v>
      </c>
      <c r="L137" s="187" t="e">
        <f>(SUM('1.  LRAMVA Summary'!F$22:F$36)+SUM('1.  LRAMVA Summary'!#REF!)*(MONTH($E137)-1)/12)*$H137</f>
        <v>#REF!</v>
      </c>
      <c r="M137" s="187" t="e">
        <f>(SUM('1.  LRAMVA Summary'!G$22:G$36)+SUM('1.  LRAMVA Summary'!#REF!)*(MONTH($E137)-1)/12)*$H137</f>
        <v>#REF!</v>
      </c>
      <c r="N137" s="187" t="e">
        <f>(SUM('1.  LRAMVA Summary'!H$22:H$36)+SUM('1.  LRAMVA Summary'!#REF!)*(MONTH($E137)-1)/12)*$H137</f>
        <v>#REF!</v>
      </c>
      <c r="O137" s="187" t="e">
        <f>(SUM('1.  LRAMVA Summary'!I$22:I$36)+SUM('1.  LRAMVA Summary'!#REF!)*(MONTH($E137)-1)/12)*$H137</f>
        <v>#REF!</v>
      </c>
      <c r="P137" s="187"/>
      <c r="Q137" s="188" t="e">
        <f t="shared" si="84"/>
        <v>#REF!</v>
      </c>
    </row>
    <row r="138" spans="2:17" s="3" customFormat="1" ht="12.75" hidden="1" x14ac:dyDescent="0.2">
      <c r="B138" s="56"/>
      <c r="E138" s="185">
        <v>43525</v>
      </c>
      <c r="F138" s="185" t="s">
        <v>379</v>
      </c>
      <c r="G138" s="186" t="s">
        <v>88</v>
      </c>
      <c r="H138" s="480">
        <f t="shared" si="85"/>
        <v>9.1666666666666665E-4</v>
      </c>
      <c r="I138" s="187" t="e">
        <f>(SUM('1.  LRAMVA Summary'!C$22:C$36)+SUM('1.  LRAMVA Summary'!#REF!)*(MONTH($E138)-1)/12)*$H138</f>
        <v>#REF!</v>
      </c>
      <c r="J138" s="187" t="e">
        <f>(SUM('1.  LRAMVA Summary'!D$22:D$36)+SUM('1.  LRAMVA Summary'!#REF!)*(MONTH($E138)-1)/12)*$H138</f>
        <v>#REF!</v>
      </c>
      <c r="K138" s="187" t="e">
        <f>(SUM('1.  LRAMVA Summary'!E$22:E$36)+SUM('1.  LRAMVA Summary'!#REF!)*(MONTH($E138)-1)/12)*$H138</f>
        <v>#REF!</v>
      </c>
      <c r="L138" s="187" t="e">
        <f>(SUM('1.  LRAMVA Summary'!F$22:F$36)+SUM('1.  LRAMVA Summary'!#REF!)*(MONTH($E138)-1)/12)*$H138</f>
        <v>#REF!</v>
      </c>
      <c r="M138" s="187" t="e">
        <f>(SUM('1.  LRAMVA Summary'!G$22:G$36)+SUM('1.  LRAMVA Summary'!#REF!)*(MONTH($E138)-1)/12)*$H138</f>
        <v>#REF!</v>
      </c>
      <c r="N138" s="187" t="e">
        <f>(SUM('1.  LRAMVA Summary'!H$22:H$36)+SUM('1.  LRAMVA Summary'!#REF!)*(MONTH($E138)-1)/12)*$H138</f>
        <v>#REF!</v>
      </c>
      <c r="O138" s="187" t="e">
        <f>(SUM('1.  LRAMVA Summary'!I$22:I$36)+SUM('1.  LRAMVA Summary'!#REF!)*(MONTH($E138)-1)/12)*$H138</f>
        <v>#REF!</v>
      </c>
      <c r="P138" s="187"/>
      <c r="Q138" s="188" t="e">
        <f t="shared" si="84"/>
        <v>#REF!</v>
      </c>
    </row>
    <row r="139" spans="2:17" s="16" customFormat="1" ht="12.75" hidden="1" x14ac:dyDescent="0.2">
      <c r="B139" s="219"/>
      <c r="E139" s="185">
        <v>43556</v>
      </c>
      <c r="F139" s="185" t="s">
        <v>379</v>
      </c>
      <c r="G139" s="186" t="s">
        <v>89</v>
      </c>
      <c r="H139" s="480">
        <f>$C$49/12</f>
        <v>9.1666666666666665E-4</v>
      </c>
      <c r="I139" s="187" t="e">
        <f>(SUM('1.  LRAMVA Summary'!C$22:C$36)+SUM('1.  LRAMVA Summary'!#REF!)*(MONTH($E139)-1)/12)*$H139</f>
        <v>#REF!</v>
      </c>
      <c r="J139" s="187" t="e">
        <f>(SUM('1.  LRAMVA Summary'!D$22:D$36)+SUM('1.  LRAMVA Summary'!#REF!)*(MONTH($E139)-1)/12)*$H139</f>
        <v>#REF!</v>
      </c>
      <c r="K139" s="187" t="e">
        <f>(SUM('1.  LRAMVA Summary'!E$22:E$36)+SUM('1.  LRAMVA Summary'!#REF!)*(MONTH($E139)-1)/12)*$H139</f>
        <v>#REF!</v>
      </c>
      <c r="L139" s="187" t="e">
        <f>(SUM('1.  LRAMVA Summary'!F$22:F$36)+SUM('1.  LRAMVA Summary'!#REF!)*(MONTH($E139)-1)/12)*$H139</f>
        <v>#REF!</v>
      </c>
      <c r="M139" s="187" t="e">
        <f>(SUM('1.  LRAMVA Summary'!G$22:G$36)+SUM('1.  LRAMVA Summary'!#REF!)*(MONTH($E139)-1)/12)*$H139</f>
        <v>#REF!</v>
      </c>
      <c r="N139" s="187" t="e">
        <f>(SUM('1.  LRAMVA Summary'!H$22:H$36)+SUM('1.  LRAMVA Summary'!#REF!)*(MONTH($E139)-1)/12)*$H139</f>
        <v>#REF!</v>
      </c>
      <c r="O139" s="187" t="e">
        <f>(SUM('1.  LRAMVA Summary'!I$22:I$36)+SUM('1.  LRAMVA Summary'!#REF!)*(MONTH($E139)-1)/12)*$H139</f>
        <v>#REF!</v>
      </c>
      <c r="P139" s="187"/>
      <c r="Q139" s="188" t="e">
        <f t="shared" si="84"/>
        <v>#REF!</v>
      </c>
    </row>
    <row r="140" spans="2:17" s="3" customFormat="1" ht="12.75" hidden="1" x14ac:dyDescent="0.2">
      <c r="B140" s="56"/>
      <c r="E140" s="185">
        <v>43586</v>
      </c>
      <c r="F140" s="185" t="s">
        <v>379</v>
      </c>
      <c r="G140" s="186" t="s">
        <v>89</v>
      </c>
      <c r="H140" s="480">
        <f t="shared" ref="H140:H141" si="86">$C$49/12</f>
        <v>9.1666666666666665E-4</v>
      </c>
      <c r="I140" s="187" t="e">
        <f>(SUM('1.  LRAMVA Summary'!C$22:C$36)+SUM('1.  LRAMVA Summary'!#REF!)*(MONTH($E140)-1)/12)*$H140</f>
        <v>#REF!</v>
      </c>
      <c r="J140" s="187" t="e">
        <f>(SUM('1.  LRAMVA Summary'!D$22:D$36)+SUM('1.  LRAMVA Summary'!#REF!)*(MONTH($E140)-1)/12)*$H140</f>
        <v>#REF!</v>
      </c>
      <c r="K140" s="187" t="e">
        <f>(SUM('1.  LRAMVA Summary'!E$22:E$36)+SUM('1.  LRAMVA Summary'!#REF!)*(MONTH($E140)-1)/12)*$H140</f>
        <v>#REF!</v>
      </c>
      <c r="L140" s="187" t="e">
        <f>(SUM('1.  LRAMVA Summary'!F$22:F$36)+SUM('1.  LRAMVA Summary'!#REF!)*(MONTH($E140)-1)/12)*$H140</f>
        <v>#REF!</v>
      </c>
      <c r="M140" s="187" t="e">
        <f>(SUM('1.  LRAMVA Summary'!G$22:G$36)+SUM('1.  LRAMVA Summary'!#REF!)*(MONTH($E140)-1)/12)*$H140</f>
        <v>#REF!</v>
      </c>
      <c r="N140" s="187" t="e">
        <f>(SUM('1.  LRAMVA Summary'!H$22:H$36)+SUM('1.  LRAMVA Summary'!#REF!)*(MONTH($E140)-1)/12)*$H140</f>
        <v>#REF!</v>
      </c>
      <c r="O140" s="187" t="e">
        <f>(SUM('1.  LRAMVA Summary'!I$22:I$36)+SUM('1.  LRAMVA Summary'!#REF!)*(MONTH($E140)-1)/12)*$H140</f>
        <v>#REF!</v>
      </c>
      <c r="P140" s="187"/>
      <c r="Q140" s="188" t="e">
        <f t="shared" si="84"/>
        <v>#REF!</v>
      </c>
    </row>
    <row r="141" spans="2:17" s="3" customFormat="1" ht="12.75" hidden="1" x14ac:dyDescent="0.2">
      <c r="B141" s="56"/>
      <c r="E141" s="185">
        <v>43617</v>
      </c>
      <c r="F141" s="185" t="s">
        <v>379</v>
      </c>
      <c r="G141" s="186" t="s">
        <v>89</v>
      </c>
      <c r="H141" s="480">
        <f t="shared" si="86"/>
        <v>9.1666666666666665E-4</v>
      </c>
      <c r="I141" s="187" t="e">
        <f>(SUM('1.  LRAMVA Summary'!C$22:C$36)+SUM('1.  LRAMVA Summary'!#REF!)*(MONTH($E141)-1)/12)*$H141</f>
        <v>#REF!</v>
      </c>
      <c r="J141" s="187" t="e">
        <f>(SUM('1.  LRAMVA Summary'!D$22:D$36)+SUM('1.  LRAMVA Summary'!#REF!)*(MONTH($E141)-1)/12)*$H141</f>
        <v>#REF!</v>
      </c>
      <c r="K141" s="187" t="e">
        <f>(SUM('1.  LRAMVA Summary'!E$22:E$36)+SUM('1.  LRAMVA Summary'!#REF!)*(MONTH($E141)-1)/12)*$H141</f>
        <v>#REF!</v>
      </c>
      <c r="L141" s="187" t="e">
        <f>(SUM('1.  LRAMVA Summary'!F$22:F$36)+SUM('1.  LRAMVA Summary'!#REF!)*(MONTH($E141)-1)/12)*$H141</f>
        <v>#REF!</v>
      </c>
      <c r="M141" s="187" t="e">
        <f>(SUM('1.  LRAMVA Summary'!G$22:G$36)+SUM('1.  LRAMVA Summary'!#REF!)*(MONTH($E141)-1)/12)*$H141</f>
        <v>#REF!</v>
      </c>
      <c r="N141" s="187" t="e">
        <f>(SUM('1.  LRAMVA Summary'!H$22:H$36)+SUM('1.  LRAMVA Summary'!#REF!)*(MONTH($E141)-1)/12)*$H141</f>
        <v>#REF!</v>
      </c>
      <c r="O141" s="187" t="e">
        <f>(SUM('1.  LRAMVA Summary'!I$22:I$36)+SUM('1.  LRAMVA Summary'!#REF!)*(MONTH($E141)-1)/12)*$H141</f>
        <v>#REF!</v>
      </c>
      <c r="P141" s="187"/>
      <c r="Q141" s="188" t="e">
        <f t="shared" si="84"/>
        <v>#REF!</v>
      </c>
    </row>
    <row r="142" spans="2:17" hidden="1" x14ac:dyDescent="0.25">
      <c r="E142" s="185">
        <v>43647</v>
      </c>
      <c r="F142" s="185" t="s">
        <v>379</v>
      </c>
      <c r="G142" s="186" t="s">
        <v>91</v>
      </c>
      <c r="H142" s="480">
        <f>$C$50/12</f>
        <v>9.1666666666666665E-4</v>
      </c>
      <c r="I142" s="187" t="e">
        <f>(SUM('1.  LRAMVA Summary'!C$22:C$36)+SUM('1.  LRAMVA Summary'!#REF!)*(MONTH($E142)-1)/12)*$H142</f>
        <v>#REF!</v>
      </c>
      <c r="J142" s="187" t="e">
        <f>(SUM('1.  LRAMVA Summary'!D$22:D$36)+SUM('1.  LRAMVA Summary'!#REF!)*(MONTH($E142)-1)/12)*$H142</f>
        <v>#REF!</v>
      </c>
      <c r="K142" s="187" t="e">
        <f>(SUM('1.  LRAMVA Summary'!E$22:E$36)+SUM('1.  LRAMVA Summary'!#REF!)*(MONTH($E142)-1)/12)*$H142</f>
        <v>#REF!</v>
      </c>
      <c r="L142" s="187" t="e">
        <f>(SUM('1.  LRAMVA Summary'!F$22:F$36)+SUM('1.  LRAMVA Summary'!#REF!)*(MONTH($E142)-1)/12)*$H142</f>
        <v>#REF!</v>
      </c>
      <c r="M142" s="187" t="e">
        <f>(SUM('1.  LRAMVA Summary'!G$22:G$36)+SUM('1.  LRAMVA Summary'!#REF!)*(MONTH($E142)-1)/12)*$H142</f>
        <v>#REF!</v>
      </c>
      <c r="N142" s="187" t="e">
        <f>(SUM('1.  LRAMVA Summary'!H$22:H$36)+SUM('1.  LRAMVA Summary'!#REF!)*(MONTH($E142)-1)/12)*$H142</f>
        <v>#REF!</v>
      </c>
      <c r="O142" s="187" t="e">
        <f>(SUM('1.  LRAMVA Summary'!I$22:I$36)+SUM('1.  LRAMVA Summary'!#REF!)*(MONTH($E142)-1)/12)*$H142</f>
        <v>#REF!</v>
      </c>
      <c r="P142" s="187"/>
      <c r="Q142" s="188" t="e">
        <f t="shared" si="84"/>
        <v>#REF!</v>
      </c>
    </row>
    <row r="143" spans="2:17" hidden="1" x14ac:dyDescent="0.25">
      <c r="E143" s="185">
        <v>43678</v>
      </c>
      <c r="F143" s="185" t="s">
        <v>379</v>
      </c>
      <c r="G143" s="186" t="s">
        <v>91</v>
      </c>
      <c r="H143" s="480">
        <f t="shared" ref="H143:H144" si="87">$C$50/12</f>
        <v>9.1666666666666665E-4</v>
      </c>
      <c r="I143" s="187" t="e">
        <f>(SUM('1.  LRAMVA Summary'!C$22:C$36)+SUM('1.  LRAMVA Summary'!#REF!)*(MONTH($E143)-1)/12)*$H143</f>
        <v>#REF!</v>
      </c>
      <c r="J143" s="187" t="e">
        <f>(SUM('1.  LRAMVA Summary'!D$22:D$36)+SUM('1.  LRAMVA Summary'!#REF!)*(MONTH($E143)-1)/12)*$H143</f>
        <v>#REF!</v>
      </c>
      <c r="K143" s="187" t="e">
        <f>(SUM('1.  LRAMVA Summary'!E$22:E$36)+SUM('1.  LRAMVA Summary'!#REF!)*(MONTH($E143)-1)/12)*$H143</f>
        <v>#REF!</v>
      </c>
      <c r="L143" s="187" t="e">
        <f>(SUM('1.  LRAMVA Summary'!F$22:F$36)+SUM('1.  LRAMVA Summary'!#REF!)*(MONTH($E143)-1)/12)*$H143</f>
        <v>#REF!</v>
      </c>
      <c r="M143" s="187" t="e">
        <f>(SUM('1.  LRAMVA Summary'!G$22:G$36)+SUM('1.  LRAMVA Summary'!#REF!)*(MONTH($E143)-1)/12)*$H143</f>
        <v>#REF!</v>
      </c>
      <c r="N143" s="187" t="e">
        <f>(SUM('1.  LRAMVA Summary'!H$22:H$36)+SUM('1.  LRAMVA Summary'!#REF!)*(MONTH($E143)-1)/12)*$H143</f>
        <v>#REF!</v>
      </c>
      <c r="O143" s="187" t="e">
        <f>(SUM('1.  LRAMVA Summary'!I$22:I$36)+SUM('1.  LRAMVA Summary'!#REF!)*(MONTH($E143)-1)/12)*$H143</f>
        <v>#REF!</v>
      </c>
      <c r="P143" s="187"/>
      <c r="Q143" s="188" t="e">
        <f t="shared" si="84"/>
        <v>#REF!</v>
      </c>
    </row>
    <row r="144" spans="2:17" hidden="1" x14ac:dyDescent="0.25">
      <c r="E144" s="185">
        <v>43709</v>
      </c>
      <c r="F144" s="185" t="s">
        <v>379</v>
      </c>
      <c r="G144" s="186" t="s">
        <v>91</v>
      </c>
      <c r="H144" s="480">
        <f t="shared" si="87"/>
        <v>9.1666666666666665E-4</v>
      </c>
      <c r="I144" s="187" t="e">
        <f>(SUM('1.  LRAMVA Summary'!C$22:C$36)+SUM('1.  LRAMVA Summary'!#REF!)*(MONTH($E144)-1)/12)*$H144</f>
        <v>#REF!</v>
      </c>
      <c r="J144" s="187" t="e">
        <f>(SUM('1.  LRAMVA Summary'!D$22:D$36)+SUM('1.  LRAMVA Summary'!#REF!)*(MONTH($E144)-1)/12)*$H144</f>
        <v>#REF!</v>
      </c>
      <c r="K144" s="187" t="e">
        <f>(SUM('1.  LRAMVA Summary'!E$22:E$36)+SUM('1.  LRAMVA Summary'!#REF!)*(MONTH($E144)-1)/12)*$H144</f>
        <v>#REF!</v>
      </c>
      <c r="L144" s="187" t="e">
        <f>(SUM('1.  LRAMVA Summary'!F$22:F$36)+SUM('1.  LRAMVA Summary'!#REF!)*(MONTH($E144)-1)/12)*$H144</f>
        <v>#REF!</v>
      </c>
      <c r="M144" s="187" t="e">
        <f>(SUM('1.  LRAMVA Summary'!G$22:G$36)+SUM('1.  LRAMVA Summary'!#REF!)*(MONTH($E144)-1)/12)*$H144</f>
        <v>#REF!</v>
      </c>
      <c r="N144" s="187" t="e">
        <f>(SUM('1.  LRAMVA Summary'!H$22:H$36)+SUM('1.  LRAMVA Summary'!#REF!)*(MONTH($E144)-1)/12)*$H144</f>
        <v>#REF!</v>
      </c>
      <c r="O144" s="187" t="e">
        <f>(SUM('1.  LRAMVA Summary'!I$22:I$36)+SUM('1.  LRAMVA Summary'!#REF!)*(MONTH($E144)-1)/12)*$H144</f>
        <v>#REF!</v>
      </c>
      <c r="P144" s="187"/>
      <c r="Q144" s="188" t="e">
        <f t="shared" si="84"/>
        <v>#REF!</v>
      </c>
    </row>
    <row r="145" spans="5:17" s="26" customFormat="1" hidden="1" x14ac:dyDescent="0.25">
      <c r="E145" s="185">
        <v>43739</v>
      </c>
      <c r="F145" s="185" t="s">
        <v>379</v>
      </c>
      <c r="G145" s="186" t="s">
        <v>92</v>
      </c>
      <c r="H145" s="480">
        <f>$C$51/12</f>
        <v>9.1666666666666665E-4</v>
      </c>
      <c r="I145" s="187" t="e">
        <f>(SUM('1.  LRAMVA Summary'!C$22:C$36)+SUM('1.  LRAMVA Summary'!#REF!)*(MONTH($E145)-1)/12)*$H145</f>
        <v>#REF!</v>
      </c>
      <c r="J145" s="187" t="e">
        <f>(SUM('1.  LRAMVA Summary'!D$22:D$36)+SUM('1.  LRAMVA Summary'!#REF!)*(MONTH($E145)-1)/12)*$H145</f>
        <v>#REF!</v>
      </c>
      <c r="K145" s="187" t="e">
        <f>(SUM('1.  LRAMVA Summary'!E$22:E$36)+SUM('1.  LRAMVA Summary'!#REF!)*(MONTH($E145)-1)/12)*$H145</f>
        <v>#REF!</v>
      </c>
      <c r="L145" s="187" t="e">
        <f>(SUM('1.  LRAMVA Summary'!F$22:F$36)+SUM('1.  LRAMVA Summary'!#REF!)*(MONTH($E145)-1)/12)*$H145</f>
        <v>#REF!</v>
      </c>
      <c r="M145" s="187" t="e">
        <f>(SUM('1.  LRAMVA Summary'!G$22:G$36)+SUM('1.  LRAMVA Summary'!#REF!)*(MONTH($E145)-1)/12)*$H145</f>
        <v>#REF!</v>
      </c>
      <c r="N145" s="187" t="e">
        <f>(SUM('1.  LRAMVA Summary'!H$22:H$36)+SUM('1.  LRAMVA Summary'!#REF!)*(MONTH($E145)-1)/12)*$H145</f>
        <v>#REF!</v>
      </c>
      <c r="O145" s="187" t="e">
        <f>(SUM('1.  LRAMVA Summary'!I$22:I$36)+SUM('1.  LRAMVA Summary'!#REF!)*(MONTH($E145)-1)/12)*$H145</f>
        <v>#REF!</v>
      </c>
      <c r="P145" s="187"/>
      <c r="Q145" s="188" t="e">
        <f t="shared" si="84"/>
        <v>#REF!</v>
      </c>
    </row>
    <row r="146" spans="5:17" s="26" customFormat="1" hidden="1" x14ac:dyDescent="0.25">
      <c r="E146" s="185">
        <v>43770</v>
      </c>
      <c r="F146" s="185" t="s">
        <v>379</v>
      </c>
      <c r="G146" s="186" t="s">
        <v>92</v>
      </c>
      <c r="H146" s="480">
        <f t="shared" ref="H146:H147" si="88">$C$51/12</f>
        <v>9.1666666666666665E-4</v>
      </c>
      <c r="I146" s="187" t="e">
        <f>(SUM('1.  LRAMVA Summary'!C$22:C$36)+SUM('1.  LRAMVA Summary'!#REF!)*(MONTH($E146)-1)/12)*$H146</f>
        <v>#REF!</v>
      </c>
      <c r="J146" s="187" t="e">
        <f>(SUM('1.  LRAMVA Summary'!D$22:D$36)+SUM('1.  LRAMVA Summary'!#REF!)*(MONTH($E146)-1)/12)*$H146</f>
        <v>#REF!</v>
      </c>
      <c r="K146" s="187" t="e">
        <f>(SUM('1.  LRAMVA Summary'!E$22:E$36)+SUM('1.  LRAMVA Summary'!#REF!)*(MONTH($E146)-1)/12)*$H146</f>
        <v>#REF!</v>
      </c>
      <c r="L146" s="187" t="e">
        <f>(SUM('1.  LRAMVA Summary'!F$22:F$36)+SUM('1.  LRAMVA Summary'!#REF!)*(MONTH($E146)-1)/12)*$H146</f>
        <v>#REF!</v>
      </c>
      <c r="M146" s="187" t="e">
        <f>(SUM('1.  LRAMVA Summary'!G$22:G$36)+SUM('1.  LRAMVA Summary'!#REF!)*(MONTH($E146)-1)/12)*$H146</f>
        <v>#REF!</v>
      </c>
      <c r="N146" s="187" t="e">
        <f>(SUM('1.  LRAMVA Summary'!H$22:H$36)+SUM('1.  LRAMVA Summary'!#REF!)*(MONTH($E146)-1)/12)*$H146</f>
        <v>#REF!</v>
      </c>
      <c r="O146" s="187" t="e">
        <f>(SUM('1.  LRAMVA Summary'!I$22:I$36)+SUM('1.  LRAMVA Summary'!#REF!)*(MONTH($E146)-1)/12)*$H146</f>
        <v>#REF!</v>
      </c>
      <c r="P146" s="187"/>
      <c r="Q146" s="188" t="e">
        <f t="shared" si="84"/>
        <v>#REF!</v>
      </c>
    </row>
    <row r="147" spans="5:17" s="26" customFormat="1" hidden="1" x14ac:dyDescent="0.25">
      <c r="E147" s="185">
        <v>43800</v>
      </c>
      <c r="F147" s="185" t="s">
        <v>379</v>
      </c>
      <c r="G147" s="186" t="s">
        <v>92</v>
      </c>
      <c r="H147" s="480">
        <f t="shared" si="88"/>
        <v>9.1666666666666665E-4</v>
      </c>
      <c r="I147" s="187" t="e">
        <f>(SUM('1.  LRAMVA Summary'!C$22:C$36)+SUM('1.  LRAMVA Summary'!#REF!)*(MONTH($E147)-1)/12)*$H147</f>
        <v>#REF!</v>
      </c>
      <c r="J147" s="187" t="e">
        <f>(SUM('1.  LRAMVA Summary'!D$22:D$36)+SUM('1.  LRAMVA Summary'!#REF!)*(MONTH($E147)-1)/12)*$H147</f>
        <v>#REF!</v>
      </c>
      <c r="K147" s="187" t="e">
        <f>(SUM('1.  LRAMVA Summary'!E$22:E$36)+SUM('1.  LRAMVA Summary'!#REF!)*(MONTH($E147)-1)/12)*$H147</f>
        <v>#REF!</v>
      </c>
      <c r="L147" s="187" t="e">
        <f>(SUM('1.  LRAMVA Summary'!F$22:F$36)+SUM('1.  LRAMVA Summary'!#REF!)*(MONTH($E147)-1)/12)*$H147</f>
        <v>#REF!</v>
      </c>
      <c r="M147" s="187" t="e">
        <f>(SUM('1.  LRAMVA Summary'!G$22:G$36)+SUM('1.  LRAMVA Summary'!#REF!)*(MONTH($E147)-1)/12)*$H147</f>
        <v>#REF!</v>
      </c>
      <c r="N147" s="187" t="e">
        <f>(SUM('1.  LRAMVA Summary'!H$22:H$36)+SUM('1.  LRAMVA Summary'!#REF!)*(MONTH($E147)-1)/12)*$H147</f>
        <v>#REF!</v>
      </c>
      <c r="O147" s="187" t="e">
        <f>(SUM('1.  LRAMVA Summary'!I$22:I$36)+SUM('1.  LRAMVA Summary'!#REF!)*(MONTH($E147)-1)/12)*$H147</f>
        <v>#REF!</v>
      </c>
      <c r="P147" s="187"/>
      <c r="Q147" s="188" t="e">
        <f t="shared" si="84"/>
        <v>#REF!</v>
      </c>
    </row>
    <row r="148" spans="5:17" s="26" customFormat="1" ht="15.75" hidden="1" thickBot="1" x14ac:dyDescent="0.3">
      <c r="E148" s="197" t="s">
        <v>386</v>
      </c>
      <c r="F148" s="197"/>
      <c r="G148" s="198"/>
      <c r="H148" s="474"/>
      <c r="I148" s="199" t="e">
        <f>SUM(I135:I147)</f>
        <v>#REF!</v>
      </c>
      <c r="J148" s="199" t="e">
        <f>SUM(J135:J147)</f>
        <v>#REF!</v>
      </c>
      <c r="K148" s="199" t="e">
        <f t="shared" ref="K148:P148" si="89">SUM(K135:K147)</f>
        <v>#REF!</v>
      </c>
      <c r="L148" s="199" t="e">
        <f t="shared" si="89"/>
        <v>#REF!</v>
      </c>
      <c r="M148" s="199" t="e">
        <f t="shared" si="89"/>
        <v>#REF!</v>
      </c>
      <c r="N148" s="199" t="e">
        <f t="shared" si="89"/>
        <v>#REF!</v>
      </c>
      <c r="O148" s="199" t="e">
        <f t="shared" si="89"/>
        <v>#REF!</v>
      </c>
      <c r="P148" s="199">
        <f t="shared" si="89"/>
        <v>0</v>
      </c>
      <c r="Q148" s="199" t="e">
        <f>SUM(Q135:Q147)</f>
        <v>#REF!</v>
      </c>
    </row>
    <row r="149" spans="5:17" s="26" customFormat="1" ht="15.75" hidden="1" thickTop="1" x14ac:dyDescent="0.25">
      <c r="E149" s="226" t="s">
        <v>90</v>
      </c>
      <c r="F149" s="226"/>
      <c r="G149" s="227"/>
      <c r="H149" s="475"/>
      <c r="I149" s="228"/>
      <c r="J149" s="228"/>
      <c r="K149" s="228"/>
      <c r="L149" s="228"/>
      <c r="M149" s="228"/>
      <c r="N149" s="228"/>
      <c r="O149" s="228"/>
      <c r="P149" s="228"/>
      <c r="Q149" s="229"/>
    </row>
    <row r="150" spans="5:17" s="26" customFormat="1" hidden="1" x14ac:dyDescent="0.25">
      <c r="E150" s="194" t="s">
        <v>399</v>
      </c>
      <c r="F150" s="194"/>
      <c r="G150" s="195"/>
      <c r="H150" s="476"/>
      <c r="I150" s="196" t="e">
        <f>I148+I149</f>
        <v>#REF!</v>
      </c>
      <c r="J150" s="196" t="e">
        <f t="shared" ref="J150" si="90">J148+J149</f>
        <v>#REF!</v>
      </c>
      <c r="K150" s="196" t="e">
        <f t="shared" ref="K150" si="91">K148+K149</f>
        <v>#REF!</v>
      </c>
      <c r="L150" s="196" t="e">
        <f t="shared" ref="L150" si="92">L148+L149</f>
        <v>#REF!</v>
      </c>
      <c r="M150" s="196" t="e">
        <f t="shared" ref="M150" si="93">M148+M149</f>
        <v>#REF!</v>
      </c>
      <c r="N150" s="196" t="e">
        <f t="shared" ref="N150" si="94">N148+N149</f>
        <v>#REF!</v>
      </c>
      <c r="O150" s="196" t="e">
        <f t="shared" ref="O150" si="95">O148+O149</f>
        <v>#REF!</v>
      </c>
      <c r="P150" s="196">
        <f t="shared" ref="P150" si="96">P148+P149</f>
        <v>0</v>
      </c>
      <c r="Q150" s="196" t="e">
        <f>Q148+Q149</f>
        <v>#REF!</v>
      </c>
    </row>
    <row r="151" spans="5:17" s="26" customFormat="1" hidden="1" x14ac:dyDescent="0.25">
      <c r="E151" s="185">
        <v>43831</v>
      </c>
      <c r="F151" s="185" t="s">
        <v>380</v>
      </c>
      <c r="G151" s="186" t="s">
        <v>88</v>
      </c>
      <c r="H151" s="480">
        <f>$C$52/12</f>
        <v>9.1666666666666665E-4</v>
      </c>
      <c r="I151" s="187">
        <f>(SUM('1.  LRAMVA Summary'!C$22:C$36)*(MONTH($E151)-1)/12)*$H151</f>
        <v>0</v>
      </c>
      <c r="J151" s="187">
        <f>(SUM('1.  LRAMVA Summary'!D$22:D$36)*(MONTH($E151)-1)/12)*$H151</f>
        <v>0</v>
      </c>
      <c r="K151" s="187">
        <f>(SUM('1.  LRAMVA Summary'!E$22:E$36)*(MONTH($E151)-1)/12)*$H151</f>
        <v>0</v>
      </c>
      <c r="L151" s="187">
        <f>(SUM('1.  LRAMVA Summary'!F$22:F$36)*(MONTH($E151)-1)/12)*$H151</f>
        <v>0</v>
      </c>
      <c r="M151" s="187">
        <f>(SUM('1.  LRAMVA Summary'!G$22:G$36)*(MONTH($E151)-1)/12)*$H151</f>
        <v>0</v>
      </c>
      <c r="N151" s="187">
        <f>(SUM('1.  LRAMVA Summary'!H$22:H$36)*(MONTH($E151)-1)/12)*$H151</f>
        <v>0</v>
      </c>
      <c r="O151" s="187">
        <f>(SUM('1.  LRAMVA Summary'!I$22:I$36)*(MONTH($E151)-1)/12)*$H151</f>
        <v>0</v>
      </c>
      <c r="P151" s="187"/>
      <c r="Q151" s="188">
        <f>SUM(I151:P151)</f>
        <v>0</v>
      </c>
    </row>
    <row r="152" spans="5:17" s="26" customFormat="1" hidden="1" x14ac:dyDescent="0.25">
      <c r="E152" s="185">
        <v>43862</v>
      </c>
      <c r="F152" s="185" t="s">
        <v>380</v>
      </c>
      <c r="G152" s="186" t="s">
        <v>88</v>
      </c>
      <c r="H152" s="480">
        <f t="shared" ref="H152:H153" si="97">$C$52/12</f>
        <v>9.1666666666666665E-4</v>
      </c>
      <c r="I152" s="187">
        <f>(SUM('1.  LRAMVA Summary'!C$22:C$36)*(MONTH($E152)-1)/12)*$H152</f>
        <v>-0.15890106240259966</v>
      </c>
      <c r="J152" s="187">
        <f>(SUM('1.  LRAMVA Summary'!D$22:D$36)*(MONTH($E152)-1)/12)*$H152</f>
        <v>0.23352336800218387</v>
      </c>
      <c r="K152" s="187">
        <f>(SUM('1.  LRAMVA Summary'!E$22:E$36)*(MONTH($E152)-1)/12)*$H152</f>
        <v>-9.6409028707767283E-2</v>
      </c>
      <c r="L152" s="187">
        <f>(SUM('1.  LRAMVA Summary'!F$22:F$36)*(MONTH($E152)-1)/12)*$H152</f>
        <v>0</v>
      </c>
      <c r="M152" s="187">
        <f>(SUM('1.  LRAMVA Summary'!G$22:G$36)*(MONTH($E152)-1)/12)*$H152</f>
        <v>0</v>
      </c>
      <c r="N152" s="187">
        <f>(SUM('1.  LRAMVA Summary'!H$22:H$36)*(MONTH($E152)-1)/12)*$H152</f>
        <v>-6.7967518361111118E-2</v>
      </c>
      <c r="O152" s="187">
        <f>(SUM('1.  LRAMVA Summary'!I$22:I$36)*(MONTH($E152)-1)/12)*$H152</f>
        <v>0</v>
      </c>
      <c r="P152" s="187"/>
      <c r="Q152" s="188">
        <f>SUM(I152:P152)</f>
        <v>-8.9754241469294185E-2</v>
      </c>
    </row>
    <row r="153" spans="5:17" s="26" customFormat="1" hidden="1" x14ac:dyDescent="0.25">
      <c r="E153" s="185">
        <v>43891</v>
      </c>
      <c r="F153" s="185" t="s">
        <v>380</v>
      </c>
      <c r="G153" s="186" t="s">
        <v>88</v>
      </c>
      <c r="H153" s="480">
        <f t="shared" si="97"/>
        <v>9.1666666666666665E-4</v>
      </c>
      <c r="I153" s="187">
        <f>(SUM('1.  LRAMVA Summary'!C$22:C$36)*(MONTH($E153)-1)/12)*$H153</f>
        <v>-0.31780212480519932</v>
      </c>
      <c r="J153" s="187">
        <f>(SUM('1.  LRAMVA Summary'!D$22:D$36)*(MONTH($E153)-1)/12)*$H153</f>
        <v>0.46704673600436775</v>
      </c>
      <c r="K153" s="187">
        <f>(SUM('1.  LRAMVA Summary'!E$22:E$36)*(MONTH($E153)-1)/12)*$H153</f>
        <v>-0.19281805741553457</v>
      </c>
      <c r="L153" s="187">
        <f>(SUM('1.  LRAMVA Summary'!F$22:F$36)*(MONTH($E153)-1)/12)*$H153</f>
        <v>0</v>
      </c>
      <c r="M153" s="187">
        <f>(SUM('1.  LRAMVA Summary'!G$22:G$36)*(MONTH($E153)-1)/12)*$H153</f>
        <v>0</v>
      </c>
      <c r="N153" s="187">
        <f>(SUM('1.  LRAMVA Summary'!H$22:H$36)*(MONTH($E153)-1)/12)*$H153</f>
        <v>-0.13593503672222224</v>
      </c>
      <c r="O153" s="187">
        <f>(SUM('1.  LRAMVA Summary'!I$22:I$36)*(MONTH($E153)-1)/12)*$H153</f>
        <v>0</v>
      </c>
      <c r="P153" s="187"/>
      <c r="Q153" s="188">
        <f t="shared" ref="Q153:Q162" si="98">SUM(I153:P153)</f>
        <v>-0.17950848293858837</v>
      </c>
    </row>
    <row r="154" spans="5:17" s="26" customFormat="1" hidden="1" x14ac:dyDescent="0.25">
      <c r="E154" s="185">
        <v>43922</v>
      </c>
      <c r="F154" s="185" t="s">
        <v>380</v>
      </c>
      <c r="G154" s="186" t="s">
        <v>89</v>
      </c>
      <c r="H154" s="480">
        <f>$C$53/12</f>
        <v>9.1666666666666665E-4</v>
      </c>
      <c r="I154" s="187">
        <f>(SUM('1.  LRAMVA Summary'!C$22:C$36)*(MONTH($E154)-1)/12)*$H154</f>
        <v>-0.47670318720779903</v>
      </c>
      <c r="J154" s="187">
        <f>(SUM('1.  LRAMVA Summary'!D$22:D$36)*(MONTH($E154)-1)/12)*$H154</f>
        <v>0.70057010400655162</v>
      </c>
      <c r="K154" s="187">
        <f>(SUM('1.  LRAMVA Summary'!E$22:E$36)*(MONTH($E154)-1)/12)*$H154</f>
        <v>-0.28922708612330184</v>
      </c>
      <c r="L154" s="187">
        <f>(SUM('1.  LRAMVA Summary'!F$22:F$36)*(MONTH($E154)-1)/12)*$H154</f>
        <v>0</v>
      </c>
      <c r="M154" s="187">
        <f>(SUM('1.  LRAMVA Summary'!G$22:G$36)*(MONTH($E154)-1)/12)*$H154</f>
        <v>0</v>
      </c>
      <c r="N154" s="187">
        <f>(SUM('1.  LRAMVA Summary'!H$22:H$36)*(MONTH($E154)-1)/12)*$H154</f>
        <v>-0.20390255508333335</v>
      </c>
      <c r="O154" s="187">
        <f>(SUM('1.  LRAMVA Summary'!I$22:I$36)*(MONTH($E154)-1)/12)*$H154</f>
        <v>0</v>
      </c>
      <c r="P154" s="187"/>
      <c r="Q154" s="188">
        <f t="shared" si="98"/>
        <v>-0.26926272440788257</v>
      </c>
    </row>
    <row r="155" spans="5:17" s="26" customFormat="1" hidden="1" x14ac:dyDescent="0.25">
      <c r="E155" s="185">
        <v>43952</v>
      </c>
      <c r="F155" s="185" t="s">
        <v>380</v>
      </c>
      <c r="G155" s="186" t="s">
        <v>89</v>
      </c>
      <c r="H155" s="480">
        <f t="shared" ref="H155:H156" si="99">$C$53/12</f>
        <v>9.1666666666666665E-4</v>
      </c>
      <c r="I155" s="187">
        <f>(SUM('1.  LRAMVA Summary'!C$22:C$36)*(MONTH($E155)-1)/12)*$H155</f>
        <v>-0.63560424961039863</v>
      </c>
      <c r="J155" s="187">
        <f>(SUM('1.  LRAMVA Summary'!D$22:D$36)*(MONTH($E155)-1)/12)*$H155</f>
        <v>0.93409347200873549</v>
      </c>
      <c r="K155" s="187">
        <f>(SUM('1.  LRAMVA Summary'!E$22:E$36)*(MONTH($E155)-1)/12)*$H155</f>
        <v>-0.38563611483106913</v>
      </c>
      <c r="L155" s="187">
        <f>(SUM('1.  LRAMVA Summary'!F$22:F$36)*(MONTH($E155)-1)/12)*$H155</f>
        <v>0</v>
      </c>
      <c r="M155" s="187">
        <f>(SUM('1.  LRAMVA Summary'!G$22:G$36)*(MONTH($E155)-1)/12)*$H155</f>
        <v>0</v>
      </c>
      <c r="N155" s="187">
        <f>(SUM('1.  LRAMVA Summary'!H$22:H$36)*(MONTH($E155)-1)/12)*$H155</f>
        <v>-0.27187007344444447</v>
      </c>
      <c r="O155" s="187">
        <f>(SUM('1.  LRAMVA Summary'!I$22:I$36)*(MONTH($E155)-1)/12)*$H155</f>
        <v>0</v>
      </c>
      <c r="P155" s="187"/>
      <c r="Q155" s="188">
        <f t="shared" si="98"/>
        <v>-0.35901696587717674</v>
      </c>
    </row>
    <row r="156" spans="5:17" s="26" customFormat="1" hidden="1" x14ac:dyDescent="0.25">
      <c r="E156" s="185">
        <v>43983</v>
      </c>
      <c r="F156" s="185" t="s">
        <v>380</v>
      </c>
      <c r="G156" s="186" t="s">
        <v>89</v>
      </c>
      <c r="H156" s="480">
        <f t="shared" si="99"/>
        <v>9.1666666666666665E-4</v>
      </c>
      <c r="I156" s="187">
        <f>(SUM('1.  LRAMVA Summary'!C$22:C$36)*(MONTH($E156)-1)/12)*$H156</f>
        <v>-0.79450531201299823</v>
      </c>
      <c r="J156" s="187">
        <f>(SUM('1.  LRAMVA Summary'!D$22:D$36)*(MONTH($E156)-1)/12)*$H156</f>
        <v>1.1676168400109197</v>
      </c>
      <c r="K156" s="187">
        <f>(SUM('1.  LRAMVA Summary'!E$22:E$36)*(MONTH($E156)-1)/12)*$H156</f>
        <v>-0.48204514353883637</v>
      </c>
      <c r="L156" s="187">
        <f>(SUM('1.  LRAMVA Summary'!F$22:F$36)*(MONTH($E156)-1)/12)*$H156</f>
        <v>0</v>
      </c>
      <c r="M156" s="187">
        <f>(SUM('1.  LRAMVA Summary'!G$22:G$36)*(MONTH($E156)-1)/12)*$H156</f>
        <v>0</v>
      </c>
      <c r="N156" s="187">
        <f>(SUM('1.  LRAMVA Summary'!H$22:H$36)*(MONTH($E156)-1)/12)*$H156</f>
        <v>-0.33983759180555562</v>
      </c>
      <c r="O156" s="187">
        <f>(SUM('1.  LRAMVA Summary'!I$22:I$36)*(MONTH($E156)-1)/12)*$H156</f>
        <v>0</v>
      </c>
      <c r="P156" s="187"/>
      <c r="Q156" s="188">
        <f t="shared" si="98"/>
        <v>-0.44877120734647052</v>
      </c>
    </row>
    <row r="157" spans="5:17" s="26" customFormat="1" hidden="1" x14ac:dyDescent="0.25">
      <c r="E157" s="185">
        <v>44013</v>
      </c>
      <c r="F157" s="185" t="s">
        <v>380</v>
      </c>
      <c r="G157" s="186" t="s">
        <v>91</v>
      </c>
      <c r="H157" s="480">
        <f>$C$54/12</f>
        <v>9.1666666666666665E-4</v>
      </c>
      <c r="I157" s="187">
        <f>(SUM('1.  LRAMVA Summary'!C$22:C$36)*(MONTH($E157)-1)/12)*$H157</f>
        <v>-0.95340637441559806</v>
      </c>
      <c r="J157" s="187">
        <f>(SUM('1.  LRAMVA Summary'!D$22:D$36)*(MONTH($E157)-1)/12)*$H157</f>
        <v>1.4011402080131032</v>
      </c>
      <c r="K157" s="187">
        <f>(SUM('1.  LRAMVA Summary'!E$22:E$36)*(MONTH($E157)-1)/12)*$H157</f>
        <v>-0.57845417224660367</v>
      </c>
      <c r="L157" s="187">
        <f>(SUM('1.  LRAMVA Summary'!F$22:F$36)*(MONTH($E157)-1)/12)*$H157</f>
        <v>0</v>
      </c>
      <c r="M157" s="187">
        <f>(SUM('1.  LRAMVA Summary'!G$22:G$36)*(MONTH($E157)-1)/12)*$H157</f>
        <v>0</v>
      </c>
      <c r="N157" s="187">
        <f>(SUM('1.  LRAMVA Summary'!H$22:H$36)*(MONTH($E157)-1)/12)*$H157</f>
        <v>-0.40780511016666671</v>
      </c>
      <c r="O157" s="187">
        <f>(SUM('1.  LRAMVA Summary'!I$22:I$36)*(MONTH($E157)-1)/12)*$H157</f>
        <v>0</v>
      </c>
      <c r="P157" s="187"/>
      <c r="Q157" s="188">
        <f t="shared" si="98"/>
        <v>-0.53852544881576514</v>
      </c>
    </row>
    <row r="158" spans="5:17" s="26" customFormat="1" hidden="1" x14ac:dyDescent="0.25">
      <c r="E158" s="185">
        <v>44044</v>
      </c>
      <c r="F158" s="185" t="s">
        <v>380</v>
      </c>
      <c r="G158" s="186" t="s">
        <v>91</v>
      </c>
      <c r="H158" s="480">
        <f t="shared" ref="H158:H159" si="100">$C$54/12</f>
        <v>9.1666666666666665E-4</v>
      </c>
      <c r="I158" s="187">
        <f>(SUM('1.  LRAMVA Summary'!C$22:C$36)*(MONTH($E158)-1)/12)*$H158</f>
        <v>-1.1123074368181978</v>
      </c>
      <c r="J158" s="187">
        <f>(SUM('1.  LRAMVA Summary'!D$22:D$36)*(MONTH($E158)-1)/12)*$H158</f>
        <v>1.6346635760152872</v>
      </c>
      <c r="K158" s="187">
        <f>(SUM('1.  LRAMVA Summary'!E$22:E$36)*(MONTH($E158)-1)/12)*$H158</f>
        <v>-0.67486320095437091</v>
      </c>
      <c r="L158" s="187">
        <f>(SUM('1.  LRAMVA Summary'!F$22:F$36)*(MONTH($E158)-1)/12)*$H158</f>
        <v>0</v>
      </c>
      <c r="M158" s="187">
        <f>(SUM('1.  LRAMVA Summary'!G$22:G$36)*(MONTH($E158)-1)/12)*$H158</f>
        <v>0</v>
      </c>
      <c r="N158" s="187">
        <f>(SUM('1.  LRAMVA Summary'!H$22:H$36)*(MONTH($E158)-1)/12)*$H158</f>
        <v>-0.47577262852777785</v>
      </c>
      <c r="O158" s="187">
        <f>(SUM('1.  LRAMVA Summary'!I$22:I$36)*(MONTH($E158)-1)/12)*$H158</f>
        <v>0</v>
      </c>
      <c r="P158" s="187"/>
      <c r="Q158" s="188">
        <f t="shared" si="98"/>
        <v>-0.62827969028505937</v>
      </c>
    </row>
    <row r="159" spans="5:17" s="26" customFormat="1" hidden="1" x14ac:dyDescent="0.25">
      <c r="E159" s="185">
        <v>44075</v>
      </c>
      <c r="F159" s="185" t="s">
        <v>380</v>
      </c>
      <c r="G159" s="186" t="s">
        <v>91</v>
      </c>
      <c r="H159" s="480">
        <f t="shared" si="100"/>
        <v>9.1666666666666665E-4</v>
      </c>
      <c r="I159" s="187">
        <f>(SUM('1.  LRAMVA Summary'!C$22:C$36)*(MONTH($E159)-1)/12)*$H159</f>
        <v>-1.2712084992207973</v>
      </c>
      <c r="J159" s="187">
        <f>(SUM('1.  LRAMVA Summary'!D$22:D$36)*(MONTH($E159)-1)/12)*$H159</f>
        <v>1.868186944017471</v>
      </c>
      <c r="K159" s="187">
        <f>(SUM('1.  LRAMVA Summary'!E$22:E$36)*(MONTH($E159)-1)/12)*$H159</f>
        <v>-0.77127222966213826</v>
      </c>
      <c r="L159" s="187">
        <f>(SUM('1.  LRAMVA Summary'!F$22:F$36)*(MONTH($E159)-1)/12)*$H159</f>
        <v>0</v>
      </c>
      <c r="M159" s="187">
        <f>(SUM('1.  LRAMVA Summary'!G$22:G$36)*(MONTH($E159)-1)/12)*$H159</f>
        <v>0</v>
      </c>
      <c r="N159" s="187">
        <f>(SUM('1.  LRAMVA Summary'!H$22:H$36)*(MONTH($E159)-1)/12)*$H159</f>
        <v>-0.54374014688888894</v>
      </c>
      <c r="O159" s="187">
        <f>(SUM('1.  LRAMVA Summary'!I$22:I$36)*(MONTH($E159)-1)/12)*$H159</f>
        <v>0</v>
      </c>
      <c r="P159" s="187"/>
      <c r="Q159" s="188">
        <f t="shared" si="98"/>
        <v>-0.71803393175435348</v>
      </c>
    </row>
    <row r="160" spans="5:17" s="26" customFormat="1" hidden="1" x14ac:dyDescent="0.25">
      <c r="E160" s="185">
        <v>44105</v>
      </c>
      <c r="F160" s="185" t="s">
        <v>380</v>
      </c>
      <c r="G160" s="186" t="s">
        <v>92</v>
      </c>
      <c r="H160" s="480">
        <f>$C$55/12</f>
        <v>9.1666666666666665E-4</v>
      </c>
      <c r="I160" s="187">
        <f>(SUM('1.  LRAMVA Summary'!C$22:C$36)*(MONTH($E160)-1)/12)*$H160</f>
        <v>-1.430109561623397</v>
      </c>
      <c r="J160" s="187">
        <f>(SUM('1.  LRAMVA Summary'!D$22:D$36)*(MONTH($E160)-1)/12)*$H160</f>
        <v>2.1017103120196552</v>
      </c>
      <c r="K160" s="187">
        <f>(SUM('1.  LRAMVA Summary'!E$22:E$36)*(MONTH($E160)-1)/12)*$H160</f>
        <v>-0.86768125836990551</v>
      </c>
      <c r="L160" s="187">
        <f>(SUM('1.  LRAMVA Summary'!F$22:F$36)*(MONTH($E160)-1)/12)*$H160</f>
        <v>0</v>
      </c>
      <c r="M160" s="187">
        <f>(SUM('1.  LRAMVA Summary'!G$22:G$36)*(MONTH($E160)-1)/12)*$H160</f>
        <v>0</v>
      </c>
      <c r="N160" s="187">
        <f>(SUM('1.  LRAMVA Summary'!H$22:H$36)*(MONTH($E160)-1)/12)*$H160</f>
        <v>-0.61170766525000009</v>
      </c>
      <c r="O160" s="187">
        <f>(SUM('1.  LRAMVA Summary'!I$22:I$36)*(MONTH($E160)-1)/12)*$H160</f>
        <v>0</v>
      </c>
      <c r="P160" s="187"/>
      <c r="Q160" s="188">
        <f t="shared" si="98"/>
        <v>-0.80778817322364738</v>
      </c>
    </row>
    <row r="161" spans="5:17" s="26" customFormat="1" hidden="1" x14ac:dyDescent="0.25">
      <c r="E161" s="185">
        <v>44136</v>
      </c>
      <c r="F161" s="185" t="s">
        <v>380</v>
      </c>
      <c r="G161" s="186" t="s">
        <v>92</v>
      </c>
      <c r="H161" s="480">
        <f t="shared" ref="H161:H162" si="101">$C$55/12</f>
        <v>9.1666666666666665E-4</v>
      </c>
      <c r="I161" s="187">
        <f>(SUM('1.  LRAMVA Summary'!C$22:C$36)*(MONTH($E161)-1)/12)*$H161</f>
        <v>-1.5890106240259965</v>
      </c>
      <c r="J161" s="187">
        <f>(SUM('1.  LRAMVA Summary'!D$22:D$36)*(MONTH($E161)-1)/12)*$H161</f>
        <v>2.3352336800218394</v>
      </c>
      <c r="K161" s="187">
        <f>(SUM('1.  LRAMVA Summary'!E$22:E$36)*(MONTH($E161)-1)/12)*$H161</f>
        <v>-0.96409028707767275</v>
      </c>
      <c r="L161" s="187">
        <f>(SUM('1.  LRAMVA Summary'!F$22:F$36)*(MONTH($E161)-1)/12)*$H161</f>
        <v>0</v>
      </c>
      <c r="M161" s="187">
        <f>(SUM('1.  LRAMVA Summary'!G$22:G$36)*(MONTH($E161)-1)/12)*$H161</f>
        <v>0</v>
      </c>
      <c r="N161" s="187">
        <f>(SUM('1.  LRAMVA Summary'!H$22:H$36)*(MONTH($E161)-1)/12)*$H161</f>
        <v>-0.67967518361111123</v>
      </c>
      <c r="O161" s="187">
        <f>(SUM('1.  LRAMVA Summary'!I$22:I$36)*(MONTH($E161)-1)/12)*$H161</f>
        <v>0</v>
      </c>
      <c r="P161" s="187"/>
      <c r="Q161" s="188">
        <f t="shared" si="98"/>
        <v>-0.89754241469294105</v>
      </c>
    </row>
    <row r="162" spans="5:17" s="26" customFormat="1" hidden="1" x14ac:dyDescent="0.25">
      <c r="E162" s="185">
        <v>44166</v>
      </c>
      <c r="F162" s="185" t="s">
        <v>380</v>
      </c>
      <c r="G162" s="186" t="s">
        <v>92</v>
      </c>
      <c r="H162" s="480">
        <f t="shared" si="101"/>
        <v>9.1666666666666665E-4</v>
      </c>
      <c r="I162" s="187">
        <f>(SUM('1.  LRAMVA Summary'!C$22:C$36)*(MONTH($E162)-1)/12)*$H162</f>
        <v>-1.7479116864285962</v>
      </c>
      <c r="J162" s="187">
        <f>(SUM('1.  LRAMVA Summary'!D$22:D$36)*(MONTH($E162)-1)/12)*$H162</f>
        <v>2.5687570480240232</v>
      </c>
      <c r="K162" s="187">
        <f>(SUM('1.  LRAMVA Summary'!E$22:E$36)*(MONTH($E162)-1)/12)*$H162</f>
        <v>-1.0604993157854401</v>
      </c>
      <c r="L162" s="187">
        <f>(SUM('1.  LRAMVA Summary'!F$22:F$36)*(MONTH($E162)-1)/12)*$H162</f>
        <v>0</v>
      </c>
      <c r="M162" s="187">
        <f>(SUM('1.  LRAMVA Summary'!G$22:G$36)*(MONTH($E162)-1)/12)*$H162</f>
        <v>0</v>
      </c>
      <c r="N162" s="187">
        <f>(SUM('1.  LRAMVA Summary'!H$22:H$36)*(MONTH($E162)-1)/12)*$H162</f>
        <v>-0.74764270197222238</v>
      </c>
      <c r="O162" s="187">
        <f>(SUM('1.  LRAMVA Summary'!I$22:I$36)*(MONTH($E162)-1)/12)*$H162</f>
        <v>0</v>
      </c>
      <c r="P162" s="187"/>
      <c r="Q162" s="188">
        <f t="shared" si="98"/>
        <v>-0.9872966561622355</v>
      </c>
    </row>
    <row r="163" spans="5:17" s="26" customFormat="1" ht="15.75" hidden="1" thickBot="1" x14ac:dyDescent="0.3">
      <c r="E163" s="197" t="s">
        <v>387</v>
      </c>
      <c r="F163" s="197"/>
      <c r="G163" s="198"/>
      <c r="H163" s="474"/>
      <c r="I163" s="199" t="e">
        <f>SUM(I150:I162)</f>
        <v>#REF!</v>
      </c>
      <c r="J163" s="199" t="e">
        <f>SUM(J150:J162)</f>
        <v>#REF!</v>
      </c>
      <c r="K163" s="199" t="e">
        <f t="shared" ref="K163:P163" si="102">SUM(K150:K162)</f>
        <v>#REF!</v>
      </c>
      <c r="L163" s="199" t="e">
        <f t="shared" si="102"/>
        <v>#REF!</v>
      </c>
      <c r="M163" s="199" t="e">
        <f t="shared" si="102"/>
        <v>#REF!</v>
      </c>
      <c r="N163" s="199" t="e">
        <f t="shared" si="102"/>
        <v>#REF!</v>
      </c>
      <c r="O163" s="199" t="e">
        <f t="shared" si="102"/>
        <v>#REF!</v>
      </c>
      <c r="P163" s="199">
        <f t="shared" si="102"/>
        <v>0</v>
      </c>
      <c r="Q163" s="199" t="e">
        <f>SUM(Q150:Q162)</f>
        <v>#REF!</v>
      </c>
    </row>
    <row r="164" spans="5:17" s="26" customFormat="1" ht="15.75" hidden="1" thickTop="1" x14ac:dyDescent="0.25">
      <c r="E164" s="226" t="s">
        <v>90</v>
      </c>
      <c r="F164" s="226"/>
      <c r="G164" s="227"/>
      <c r="H164" s="475"/>
      <c r="I164" s="228"/>
      <c r="J164" s="228"/>
      <c r="K164" s="228"/>
      <c r="L164" s="228"/>
      <c r="M164" s="228"/>
      <c r="N164" s="228"/>
      <c r="O164" s="228"/>
      <c r="P164" s="228"/>
      <c r="Q164" s="229"/>
    </row>
  </sheetData>
  <mergeCells count="3">
    <mergeCell ref="B3:Q3"/>
    <mergeCell ref="D7:Q7"/>
    <mergeCell ref="B13:C13"/>
  </mergeCells>
  <hyperlinks>
    <hyperlink ref="B57" r:id="rId1"/>
  </hyperlinks>
  <pageMargins left="0.7" right="0.7" top="0.75" bottom="0.75" header="0.3" footer="0.3"/>
  <pageSetup scale="78"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topLeftCell="A4" zoomScale="90" zoomScaleNormal="90" workbookViewId="0">
      <selection activeCell="P4" sqref="P4"/>
    </sheetView>
  </sheetViews>
  <sheetFormatPr defaultColWidth="9.140625"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56" t="s">
        <v>507</v>
      </c>
      <c r="C3" s="557"/>
      <c r="D3" s="557"/>
      <c r="E3" s="557"/>
      <c r="F3" s="557"/>
      <c r="G3" s="557"/>
      <c r="H3" s="557"/>
      <c r="I3" s="557"/>
      <c r="J3" s="557"/>
      <c r="K3" s="558"/>
    </row>
    <row r="4" spans="2:11" ht="15" customHeight="1" x14ac:dyDescent="0.25">
      <c r="B4" s="559"/>
      <c r="C4" s="560"/>
      <c r="D4" s="560"/>
      <c r="E4" s="560"/>
      <c r="F4" s="560"/>
      <c r="G4" s="560"/>
      <c r="H4" s="560"/>
      <c r="I4" s="560"/>
      <c r="J4" s="560"/>
      <c r="K4" s="561"/>
    </row>
    <row r="5" spans="2:11" ht="15" customHeight="1" x14ac:dyDescent="0.25">
      <c r="B5" s="559"/>
      <c r="C5" s="560"/>
      <c r="D5" s="560"/>
      <c r="E5" s="560"/>
      <c r="F5" s="560"/>
      <c r="G5" s="560"/>
      <c r="H5" s="560"/>
      <c r="I5" s="560"/>
      <c r="J5" s="560"/>
      <c r="K5" s="561"/>
    </row>
    <row r="6" spans="2:11" ht="66.75" customHeight="1" x14ac:dyDescent="0.25">
      <c r="B6" s="559"/>
      <c r="C6" s="560"/>
      <c r="D6" s="560"/>
      <c r="E6" s="560"/>
      <c r="F6" s="560"/>
      <c r="G6" s="560"/>
      <c r="H6" s="560"/>
      <c r="I6" s="560"/>
      <c r="J6" s="560"/>
      <c r="K6" s="561"/>
    </row>
    <row r="7" spans="2:11" x14ac:dyDescent="0.25">
      <c r="B7" s="562"/>
      <c r="C7" s="563"/>
      <c r="D7" s="563"/>
      <c r="E7" s="563"/>
      <c r="F7" s="563"/>
      <c r="G7" s="563"/>
      <c r="H7" s="563"/>
      <c r="I7" s="563"/>
      <c r="J7" s="563"/>
      <c r="K7" s="564"/>
    </row>
    <row r="9" spans="2:11" s="456" customFormat="1" ht="18.75" x14ac:dyDescent="0.3">
      <c r="B9" s="458"/>
      <c r="C9" s="457" t="s">
        <v>442</v>
      </c>
      <c r="H9" s="459"/>
      <c r="I9" s="457" t="s">
        <v>443</v>
      </c>
    </row>
    <row r="11" spans="2:11" x14ac:dyDescent="0.25">
      <c r="B11" s="83" t="s">
        <v>452</v>
      </c>
      <c r="C11" s="469" t="s">
        <v>459</v>
      </c>
      <c r="D11" s="470"/>
      <c r="E11" s="471"/>
      <c r="F11" s="472" t="s">
        <v>451</v>
      </c>
      <c r="G11" s="66"/>
      <c r="H11" s="565" t="s">
        <v>445</v>
      </c>
      <c r="I11" s="469" t="s">
        <v>444</v>
      </c>
      <c r="J11" s="470"/>
      <c r="K11" s="471"/>
    </row>
    <row r="12" spans="2:11" x14ac:dyDescent="0.25">
      <c r="B12" s="83" t="s">
        <v>491</v>
      </c>
      <c r="C12" s="423" t="s">
        <v>460</v>
      </c>
      <c r="D12" s="159"/>
      <c r="E12" s="350"/>
      <c r="F12" s="472" t="s">
        <v>451</v>
      </c>
      <c r="G12" s="66"/>
      <c r="H12" s="565"/>
      <c r="I12" s="423" t="s">
        <v>446</v>
      </c>
      <c r="J12" s="159"/>
      <c r="K12" s="350"/>
    </row>
    <row r="13" spans="2:11" x14ac:dyDescent="0.25">
      <c r="B13" s="83" t="s">
        <v>453</v>
      </c>
      <c r="C13" s="424" t="s">
        <v>447</v>
      </c>
      <c r="D13" s="330"/>
      <c r="E13" s="400"/>
      <c r="F13" s="472" t="s">
        <v>451</v>
      </c>
      <c r="G13" s="66"/>
      <c r="H13" s="565"/>
      <c r="I13" s="424" t="s">
        <v>448</v>
      </c>
      <c r="J13" s="330"/>
      <c r="K13" s="400"/>
    </row>
    <row r="14" spans="2:11" x14ac:dyDescent="0.25">
      <c r="B14" s="83"/>
      <c r="C14" s="66"/>
      <c r="D14" s="66"/>
      <c r="E14" s="66"/>
      <c r="F14" s="66"/>
      <c r="G14" s="66"/>
      <c r="H14" s="467"/>
      <c r="I14" s="66"/>
      <c r="J14" s="66"/>
      <c r="K14" s="66"/>
    </row>
    <row r="15" spans="2:11" ht="15" customHeight="1" x14ac:dyDescent="0.25">
      <c r="B15" s="566" t="s">
        <v>491</v>
      </c>
      <c r="C15" s="469"/>
      <c r="D15" s="470"/>
      <c r="E15" s="471"/>
      <c r="F15" s="66"/>
      <c r="G15" s="66"/>
      <c r="H15" s="565" t="s">
        <v>493</v>
      </c>
      <c r="I15" s="567" t="s">
        <v>454</v>
      </c>
      <c r="J15" s="568"/>
      <c r="K15" s="569"/>
    </row>
    <row r="16" spans="2:11" x14ac:dyDescent="0.25">
      <c r="B16" s="566"/>
      <c r="C16" s="423" t="s">
        <v>461</v>
      </c>
      <c r="D16" s="159"/>
      <c r="E16" s="350"/>
      <c r="F16" s="66"/>
      <c r="G16" s="66"/>
      <c r="H16" s="565"/>
      <c r="I16" s="570"/>
      <c r="J16" s="571"/>
      <c r="K16" s="572"/>
    </row>
    <row r="17" spans="2:11" x14ac:dyDescent="0.25">
      <c r="B17" s="566"/>
      <c r="C17" s="423" t="s">
        <v>449</v>
      </c>
      <c r="D17" s="159"/>
      <c r="E17" s="350"/>
      <c r="F17" s="66"/>
      <c r="G17" s="66"/>
      <c r="H17" s="565"/>
      <c r="I17" s="570"/>
      <c r="J17" s="571"/>
      <c r="K17" s="572"/>
    </row>
    <row r="18" spans="2:11" x14ac:dyDescent="0.25">
      <c r="B18" s="566"/>
      <c r="C18" s="423" t="s">
        <v>462</v>
      </c>
      <c r="D18" s="159"/>
      <c r="E18" s="350"/>
      <c r="F18" s="66"/>
      <c r="G18" s="66"/>
      <c r="H18" s="565"/>
      <c r="I18" s="570"/>
      <c r="J18" s="571"/>
      <c r="K18" s="572"/>
    </row>
    <row r="19" spans="2:11" x14ac:dyDescent="0.25">
      <c r="B19" s="566"/>
      <c r="C19" s="423" t="s">
        <v>449</v>
      </c>
      <c r="D19" s="159"/>
      <c r="E19" s="350"/>
      <c r="F19" s="66"/>
      <c r="G19" s="66"/>
      <c r="H19" s="565"/>
      <c r="I19" s="570"/>
      <c r="J19" s="571"/>
      <c r="K19" s="572"/>
    </row>
    <row r="20" spans="2:11" x14ac:dyDescent="0.25">
      <c r="B20" s="566"/>
      <c r="C20" s="423" t="s">
        <v>450</v>
      </c>
      <c r="D20" s="159"/>
      <c r="E20" s="350"/>
      <c r="F20" s="66"/>
      <c r="G20" s="66"/>
      <c r="H20" s="565"/>
      <c r="I20" s="570"/>
      <c r="J20" s="571"/>
      <c r="K20" s="572"/>
    </row>
    <row r="21" spans="2:11" x14ac:dyDescent="0.25">
      <c r="B21" s="83"/>
      <c r="C21" s="424"/>
      <c r="D21" s="330"/>
      <c r="E21" s="400"/>
      <c r="F21" s="66"/>
      <c r="G21" s="66"/>
      <c r="H21" s="565"/>
      <c r="I21" s="570"/>
      <c r="J21" s="571"/>
      <c r="K21" s="572"/>
    </row>
    <row r="22" spans="2:11" x14ac:dyDescent="0.25">
      <c r="B22" s="83"/>
      <c r="C22" s="66"/>
      <c r="D22" s="66"/>
      <c r="E22" s="66"/>
      <c r="F22" s="66"/>
      <c r="G22" s="66"/>
      <c r="H22" s="565"/>
      <c r="I22" s="570"/>
      <c r="J22" s="571"/>
      <c r="K22" s="572"/>
    </row>
    <row r="23" spans="2:11" x14ac:dyDescent="0.25">
      <c r="B23" s="83" t="s">
        <v>471</v>
      </c>
      <c r="C23" s="469" t="s">
        <v>455</v>
      </c>
      <c r="D23" s="470"/>
      <c r="E23" s="471"/>
      <c r="F23" s="66"/>
      <c r="G23" s="66"/>
      <c r="H23" s="565"/>
      <c r="I23" s="570"/>
      <c r="J23" s="571"/>
      <c r="K23" s="572"/>
    </row>
    <row r="24" spans="2:11" x14ac:dyDescent="0.25">
      <c r="B24" s="83"/>
      <c r="C24" s="423" t="s">
        <v>449</v>
      </c>
      <c r="D24" s="159"/>
      <c r="E24" s="350"/>
      <c r="F24" s="66"/>
      <c r="G24" s="66"/>
      <c r="H24" s="565"/>
      <c r="I24" s="570"/>
      <c r="J24" s="571"/>
      <c r="K24" s="572"/>
    </row>
    <row r="25" spans="2:11" x14ac:dyDescent="0.25">
      <c r="B25" s="83" t="s">
        <v>491</v>
      </c>
      <c r="C25" s="423" t="s">
        <v>456</v>
      </c>
      <c r="D25" s="159"/>
      <c r="E25" s="350"/>
      <c r="F25" s="66"/>
      <c r="G25" s="66"/>
      <c r="H25" s="565"/>
      <c r="I25" s="570"/>
      <c r="J25" s="571"/>
      <c r="K25" s="572"/>
    </row>
    <row r="26" spans="2:11" x14ac:dyDescent="0.25">
      <c r="B26" s="83"/>
      <c r="C26" s="424"/>
      <c r="D26" s="330"/>
      <c r="E26" s="400"/>
      <c r="F26" s="66"/>
      <c r="G26" s="66"/>
      <c r="H26" s="565"/>
      <c r="I26" s="570"/>
      <c r="J26" s="571"/>
      <c r="K26" s="572"/>
    </row>
    <row r="27" spans="2:11" x14ac:dyDescent="0.25">
      <c r="B27" s="83"/>
      <c r="C27" s="66"/>
      <c r="D27" s="66"/>
      <c r="E27" s="66"/>
      <c r="F27" s="66"/>
      <c r="G27" s="66"/>
      <c r="H27" s="565"/>
      <c r="I27" s="573"/>
      <c r="J27" s="574"/>
      <c r="K27" s="575"/>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6"/>
  <sheetViews>
    <sheetView tabSelected="1" zoomScale="90" zoomScaleNormal="90" workbookViewId="0">
      <pane ySplit="3" topLeftCell="A10" activePane="bottomLeft" state="frozen"/>
      <selection pane="bottomLeft" activeCell="K40" sqref="K40"/>
    </sheetView>
  </sheetViews>
  <sheetFormatPr defaultColWidth="9.140625" defaultRowHeight="15.75" outlineLevelRow="1" x14ac:dyDescent="0.25"/>
  <cols>
    <col min="1" max="1" width="7" style="23" customWidth="1"/>
    <col min="2" max="2" width="34.5703125" style="23" customWidth="1"/>
    <col min="3" max="3" width="29" style="23" customWidth="1"/>
    <col min="4" max="4" width="19.85546875" style="45" customWidth="1"/>
    <col min="5" max="5" width="23" style="23" customWidth="1"/>
    <col min="6" max="6" width="5.7109375" style="23" hidden="1" customWidth="1"/>
    <col min="7" max="7" width="2.28515625" style="23" hidden="1" customWidth="1"/>
    <col min="8" max="8" width="20.85546875" style="23" customWidth="1"/>
    <col min="9" max="9" width="16.42578125" style="23" hidden="1" customWidth="1"/>
    <col min="10" max="10" width="0.710937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76" t="s">
        <v>337</v>
      </c>
      <c r="C3" s="576"/>
      <c r="D3" s="576"/>
      <c r="E3" s="576"/>
      <c r="F3" s="576"/>
      <c r="G3" s="576"/>
      <c r="H3" s="576"/>
      <c r="I3" s="576"/>
      <c r="J3" s="576"/>
      <c r="K3" s="576"/>
    </row>
    <row r="4" spans="2:15" ht="13.5" customHeight="1" x14ac:dyDescent="0.3">
      <c r="B4" s="232"/>
      <c r="C4" s="232"/>
      <c r="D4" s="232"/>
      <c r="E4" s="232"/>
      <c r="F4" s="232"/>
      <c r="G4" s="232"/>
      <c r="H4" s="232"/>
      <c r="I4" s="232"/>
      <c r="J4" s="232"/>
      <c r="K4" s="232"/>
    </row>
    <row r="5" spans="2:15" ht="18" customHeight="1" outlineLevel="1" x14ac:dyDescent="0.25">
      <c r="B5" s="578" t="s">
        <v>504</v>
      </c>
      <c r="C5" s="578"/>
      <c r="D5" s="578"/>
      <c r="E5" s="578"/>
      <c r="F5" s="578"/>
      <c r="G5" s="578"/>
      <c r="H5" s="578"/>
      <c r="I5" s="578"/>
      <c r="J5" s="578"/>
      <c r="K5" s="578"/>
    </row>
    <row r="6" spans="2:15" ht="12.75" customHeight="1" outlineLevel="1" x14ac:dyDescent="0.3">
      <c r="B6" s="232"/>
      <c r="C6" s="232"/>
      <c r="D6" s="232"/>
      <c r="E6" s="232"/>
      <c r="F6" s="232"/>
      <c r="G6" s="232"/>
      <c r="H6" s="232"/>
      <c r="I6" s="232"/>
      <c r="J6" s="232"/>
      <c r="K6" s="232"/>
    </row>
    <row r="7" spans="2:15" ht="12" customHeight="1" outlineLevel="1" thickBot="1" x14ac:dyDescent="0.35">
      <c r="B7" s="232"/>
      <c r="C7" s="232"/>
      <c r="D7" s="232"/>
      <c r="E7" s="232"/>
      <c r="F7" s="232"/>
      <c r="G7" s="232"/>
      <c r="H7" s="232"/>
      <c r="I7" s="232"/>
      <c r="J7" s="232"/>
      <c r="K7" s="232"/>
    </row>
    <row r="8" spans="2:15" outlineLevel="1" thickBot="1" x14ac:dyDescent="0.3">
      <c r="C8" s="362" t="s">
        <v>212</v>
      </c>
      <c r="D8" s="412" t="s">
        <v>515</v>
      </c>
      <c r="J8" s="4"/>
      <c r="K8" s="4"/>
    </row>
    <row r="9" spans="2:15" ht="15.75" customHeight="1" outlineLevel="1" thickBot="1" x14ac:dyDescent="0.3">
      <c r="C9" s="461" t="s">
        <v>209</v>
      </c>
      <c r="D9" s="412"/>
      <c r="F9" s="579" t="s">
        <v>402</v>
      </c>
      <c r="G9" s="580"/>
      <c r="H9" s="503"/>
      <c r="M9" s="23"/>
      <c r="O9" s="17"/>
    </row>
    <row r="10" spans="2:15" ht="90.75" outlineLevel="1" thickBot="1" x14ac:dyDescent="0.3">
      <c r="C10" s="362" t="s">
        <v>210</v>
      </c>
      <c r="D10" s="412"/>
      <c r="F10" s="361" t="s">
        <v>441</v>
      </c>
      <c r="G10" s="361"/>
      <c r="H10" s="515"/>
      <c r="M10" s="23"/>
      <c r="O10" s="17"/>
    </row>
    <row r="11" spans="2:15" ht="15" customHeight="1" outlineLevel="1" thickBot="1" x14ac:dyDescent="0.3">
      <c r="C11" s="461" t="s">
        <v>211</v>
      </c>
      <c r="D11" s="412"/>
      <c r="F11" s="579" t="s">
        <v>401</v>
      </c>
      <c r="G11" s="580"/>
      <c r="H11" s="412"/>
      <c r="M11" s="23"/>
      <c r="O11" s="17"/>
    </row>
    <row r="12" spans="2:15" outlineLevel="1" thickBot="1" x14ac:dyDescent="0.3">
      <c r="C12" s="362" t="s">
        <v>213</v>
      </c>
      <c r="D12" s="412"/>
      <c r="F12" s="86"/>
      <c r="G12" s="86"/>
      <c r="K12" s="4"/>
      <c r="L12" s="4"/>
      <c r="M12" s="23"/>
      <c r="O12" s="17"/>
    </row>
    <row r="13" spans="2:15" outlineLevel="1" thickBot="1" x14ac:dyDescent="0.3">
      <c r="C13" s="17"/>
      <c r="D13" s="23"/>
      <c r="F13" s="363"/>
      <c r="G13" s="363"/>
      <c r="H13" s="81"/>
      <c r="K13" s="4"/>
      <c r="L13" s="4"/>
      <c r="M13" s="23"/>
      <c r="O13" s="17"/>
    </row>
    <row r="14" spans="2:15" ht="120.75" outlineLevel="1" thickBot="1" x14ac:dyDescent="0.3">
      <c r="C14" s="577" t="s">
        <v>338</v>
      </c>
      <c r="D14" s="202" t="s">
        <v>364</v>
      </c>
      <c r="F14" s="367" t="s">
        <v>411</v>
      </c>
      <c r="G14" s="367"/>
      <c r="H14" s="525">
        <f>K38</f>
        <v>-1252.7052345328707</v>
      </c>
      <c r="M14" s="23"/>
      <c r="O14" s="17"/>
    </row>
    <row r="15" spans="2:15" outlineLevel="1" thickBot="1" x14ac:dyDescent="0.3">
      <c r="C15" s="577"/>
      <c r="D15" s="85" t="s">
        <v>339</v>
      </c>
      <c r="F15" s="581" t="s">
        <v>464</v>
      </c>
      <c r="G15" s="582"/>
      <c r="H15" s="510"/>
      <c r="M15" s="23"/>
      <c r="O15" s="17"/>
    </row>
    <row r="16" spans="2:15" ht="15" outlineLevel="1" x14ac:dyDescent="0.25">
      <c r="D16" s="23"/>
      <c r="F16" s="17"/>
      <c r="H16" s="463"/>
    </row>
    <row r="17" spans="1:15" ht="15" outlineLevel="1" x14ac:dyDescent="0.25">
      <c r="A17" s="71"/>
      <c r="B17" s="72"/>
      <c r="C17" s="77"/>
      <c r="D17" s="23"/>
    </row>
    <row r="18" spans="1:15" ht="15" outlineLevel="1" x14ac:dyDescent="0.25">
      <c r="A18" s="68"/>
      <c r="B18" s="67"/>
      <c r="D18" s="23"/>
    </row>
    <row r="19" spans="1:15" s="68" customFormat="1" ht="21" x14ac:dyDescent="0.25">
      <c r="B19" s="113" t="s">
        <v>346</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v>-1467</v>
      </c>
      <c r="N20" s="52"/>
      <c r="O20" s="29"/>
    </row>
    <row r="21" spans="1:15" ht="36" customHeight="1" x14ac:dyDescent="0.25">
      <c r="B21" s="94" t="s">
        <v>48</v>
      </c>
      <c r="C21" s="95" t="s">
        <v>37</v>
      </c>
      <c r="D21" s="95" t="s">
        <v>39</v>
      </c>
      <c r="E21" s="95" t="s">
        <v>519</v>
      </c>
      <c r="F21" s="95" t="s">
        <v>109</v>
      </c>
      <c r="G21" s="95" t="s">
        <v>40</v>
      </c>
      <c r="H21" s="95" t="s">
        <v>41</v>
      </c>
      <c r="I21" s="95" t="s">
        <v>42</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201</v>
      </c>
      <c r="C23" s="88">
        <f>'4.  2011-14 LRAM'!H73</f>
        <v>197.90999579999999</v>
      </c>
      <c r="D23" s="88">
        <f>'4.  2011-14 LRAM'!I73</f>
        <v>152.42969479999999</v>
      </c>
      <c r="E23" s="88">
        <f>'4.  2011-14 LRAM'!J73</f>
        <v>14.05808</v>
      </c>
      <c r="F23" s="88">
        <f>'4.  2011-14 LRAM'!K73</f>
        <v>0</v>
      </c>
      <c r="G23" s="88">
        <f>'4.  2011-14 LRAM'!L73</f>
        <v>0</v>
      </c>
      <c r="H23" s="88">
        <f>'4.  2011-14 LRAM'!M73</f>
        <v>0</v>
      </c>
      <c r="I23" s="88">
        <f>'4.  2011-14 LRAM'!N73</f>
        <v>0</v>
      </c>
      <c r="J23" s="88"/>
      <c r="K23" s="99">
        <f t="shared" si="0"/>
        <v>364.3977706</v>
      </c>
      <c r="N23" s="53"/>
      <c r="O23" s="28"/>
    </row>
    <row r="24" spans="1:15" s="17" customFormat="1" ht="15" x14ac:dyDescent="0.25">
      <c r="B24" s="231" t="s">
        <v>90</v>
      </c>
      <c r="C24" s="240">
        <v>0</v>
      </c>
      <c r="D24" s="240">
        <v>0</v>
      </c>
      <c r="E24" s="240">
        <v>0</v>
      </c>
      <c r="F24" s="240">
        <v>0</v>
      </c>
      <c r="G24" s="240">
        <v>0</v>
      </c>
      <c r="H24" s="240">
        <v>0</v>
      </c>
      <c r="I24" s="240">
        <v>0</v>
      </c>
      <c r="J24" s="240"/>
      <c r="K24" s="241"/>
      <c r="N24" s="53"/>
      <c r="O24" s="28"/>
    </row>
    <row r="25" spans="1:15" ht="15" x14ac:dyDescent="0.25">
      <c r="B25" s="97" t="s">
        <v>50</v>
      </c>
      <c r="C25" s="87">
        <f>-'2.  CDM Allocation'!C134</f>
        <v>-1458.6955</v>
      </c>
      <c r="D25" s="87">
        <f>-'2.  CDM Allocation'!D134</f>
        <v>-513.2949000000001</v>
      </c>
      <c r="E25" s="87">
        <f>-'2.  CDM Allocation'!E134</f>
        <v>-308.34153070000002</v>
      </c>
      <c r="F25" s="87">
        <f>-'2.  CDM Allocation'!F134</f>
        <v>0</v>
      </c>
      <c r="G25" s="87">
        <f>-'2.  CDM Allocation'!G134</f>
        <v>0</v>
      </c>
      <c r="H25" s="87">
        <f>-'2.  CDM Allocation'!H134</f>
        <v>-209.96051066666666</v>
      </c>
      <c r="I25" s="87">
        <f>-'2.  CDM Allocation'!I134</f>
        <v>0</v>
      </c>
      <c r="J25" s="87"/>
      <c r="K25" s="110">
        <f t="shared" si="0"/>
        <v>-2490.2924413666669</v>
      </c>
      <c r="N25" s="53"/>
    </row>
    <row r="26" spans="1:15" s="17" customFormat="1" ht="15" x14ac:dyDescent="0.25">
      <c r="B26" s="98" t="s">
        <v>202</v>
      </c>
      <c r="C26" s="88">
        <f>'4.  2011-14 LRAM'!H153</f>
        <v>341.50976479531732</v>
      </c>
      <c r="D26" s="88">
        <f>'4.  2011-14 LRAM'!I153</f>
        <v>771.02343761922725</v>
      </c>
      <c r="E26" s="88">
        <f>'4.  2011-14 LRAM'!J153</f>
        <v>22.940565556463618</v>
      </c>
      <c r="F26" s="88">
        <f>'4.  2011-14 LRAM'!K153</f>
        <v>0</v>
      </c>
      <c r="G26" s="88">
        <f>'4.  2011-14 LRAM'!L153</f>
        <v>0</v>
      </c>
      <c r="H26" s="88">
        <f>'4.  2011-14 LRAM'!M153</f>
        <v>0</v>
      </c>
      <c r="I26" s="88">
        <f>'4.  2011-14 LRAM'!N153</f>
        <v>0</v>
      </c>
      <c r="J26" s="88"/>
      <c r="K26" s="99">
        <f t="shared" si="0"/>
        <v>1135.4737679710081</v>
      </c>
      <c r="N26" s="53"/>
    </row>
    <row r="27" spans="1:15" s="17" customFormat="1" ht="15" x14ac:dyDescent="0.25">
      <c r="B27" s="231" t="s">
        <v>90</v>
      </c>
      <c r="C27" s="240">
        <v>0</v>
      </c>
      <c r="D27" s="240">
        <v>0</v>
      </c>
      <c r="E27" s="240">
        <v>0</v>
      </c>
      <c r="F27" s="240">
        <v>0</v>
      </c>
      <c r="G27" s="240">
        <v>0</v>
      </c>
      <c r="H27" s="240">
        <v>0</v>
      </c>
      <c r="I27" s="240"/>
      <c r="J27" s="240"/>
      <c r="K27" s="241"/>
      <c r="N27" s="53"/>
    </row>
    <row r="28" spans="1:15" ht="15" x14ac:dyDescent="0.25">
      <c r="B28" s="97" t="s">
        <v>51</v>
      </c>
      <c r="C28" s="87">
        <f>-'2.  CDM Allocation'!C135</f>
        <v>-1503.0102999999999</v>
      </c>
      <c r="D28" s="87">
        <f>-'2.  CDM Allocation'!D135</f>
        <v>-520.65396666666663</v>
      </c>
      <c r="E28" s="87">
        <f>-'2.  CDM Allocation'!E135</f>
        <v>-357.0049186666667</v>
      </c>
      <c r="F28" s="87">
        <f>-'2.  CDM Allocation'!F135</f>
        <v>0</v>
      </c>
      <c r="G28" s="87">
        <f>-'2.  CDM Allocation'!G135</f>
        <v>0</v>
      </c>
      <c r="H28" s="87">
        <f>-'2.  CDM Allocation'!H135</f>
        <v>-228.11740800000001</v>
      </c>
      <c r="I28" s="87">
        <f>-'2.  CDM Allocation'!I135</f>
        <v>0</v>
      </c>
      <c r="J28" s="87"/>
      <c r="K28" s="110">
        <f t="shared" si="0"/>
        <v>-2608.7865933333333</v>
      </c>
      <c r="N28" s="53"/>
    </row>
    <row r="29" spans="1:15" s="17" customFormat="1" ht="15" x14ac:dyDescent="0.25">
      <c r="B29" s="98" t="s">
        <v>52</v>
      </c>
      <c r="C29" s="88">
        <f>'4.  2011-14 LRAM'!H234</f>
        <v>454.07270722573344</v>
      </c>
      <c r="D29" s="88">
        <f>'4.  2011-14 LRAM'!I234</f>
        <v>1074.4252165473297</v>
      </c>
      <c r="E29" s="88">
        <f>'4.  2011-14 LRAM'!J234</f>
        <v>26.561114625265848</v>
      </c>
      <c r="F29" s="88">
        <f>'4.  2011-14 LRAM'!K234</f>
        <v>0</v>
      </c>
      <c r="G29" s="88">
        <f>'4.  2011-14 LRAM'!L234</f>
        <v>0</v>
      </c>
      <c r="H29" s="88">
        <f>'4.  2011-14 LRAM'!M234</f>
        <v>0</v>
      </c>
      <c r="I29" s="88">
        <f>'4.  2011-14 LRAM'!N234</f>
        <v>0</v>
      </c>
      <c r="J29" s="88"/>
      <c r="K29" s="99">
        <f t="shared" si="0"/>
        <v>1555.059038398329</v>
      </c>
      <c r="N29" s="53"/>
    </row>
    <row r="30" spans="1:15" s="17" customFormat="1" ht="15" x14ac:dyDescent="0.25">
      <c r="B30" s="231" t="s">
        <v>90</v>
      </c>
      <c r="C30" s="240">
        <v>0</v>
      </c>
      <c r="D30" s="240">
        <v>0</v>
      </c>
      <c r="E30" s="240">
        <v>0</v>
      </c>
      <c r="F30" s="240">
        <v>0</v>
      </c>
      <c r="G30" s="240">
        <v>0</v>
      </c>
      <c r="H30" s="240">
        <v>0</v>
      </c>
      <c r="I30" s="240"/>
      <c r="J30" s="240"/>
      <c r="K30" s="241"/>
      <c r="N30" s="53"/>
    </row>
    <row r="31" spans="1:15" ht="15" x14ac:dyDescent="0.25">
      <c r="B31" s="97" t="s">
        <v>53</v>
      </c>
      <c r="C31" s="87">
        <f>-'2.  CDM Allocation'!C136</f>
        <v>-1510.3960999999999</v>
      </c>
      <c r="D31" s="87">
        <f>-'2.  CDM Allocation'!D136</f>
        <v>-522.49373333333335</v>
      </c>
      <c r="E31" s="87">
        <f>-'2.  CDM Allocation'!E136</f>
        <v>-354.40406400000001</v>
      </c>
      <c r="F31" s="87">
        <f>-'2.  CDM Allocation'!F136</f>
        <v>0</v>
      </c>
      <c r="G31" s="87">
        <f>-'2.  CDM Allocation'!G136</f>
        <v>0</v>
      </c>
      <c r="H31" s="87">
        <f>-'2.  CDM Allocation'!H136</f>
        <v>-224.51156466666669</v>
      </c>
      <c r="I31" s="87">
        <f>-'2.  CDM Allocation'!I136</f>
        <v>0</v>
      </c>
      <c r="J31" s="87"/>
      <c r="K31" s="110">
        <f t="shared" si="0"/>
        <v>-2611.8054619999998</v>
      </c>
      <c r="N31" s="53"/>
    </row>
    <row r="32" spans="1:15" s="17" customFormat="1" ht="15" x14ac:dyDescent="0.25">
      <c r="B32" s="98" t="s">
        <v>54</v>
      </c>
      <c r="C32" s="88">
        <f>'4.  2011-14 LRAM'!H316</f>
        <v>1074.9929196331698</v>
      </c>
      <c r="D32" s="88">
        <f>'4.  2011-14 LRAM'!I316</f>
        <v>1156.8648439658552</v>
      </c>
      <c r="E32" s="88">
        <f>'4.  2011-14 LRAM'!J316</f>
        <v>26.329921755632078</v>
      </c>
      <c r="F32" s="88">
        <f>'4.  2011-14 LRAM'!K316</f>
        <v>0</v>
      </c>
      <c r="G32" s="88">
        <f>'4.  2011-14 LRAM'!L316</f>
        <v>0</v>
      </c>
      <c r="H32" s="88">
        <f>'4.  2011-14 LRAM'!M316</f>
        <v>0</v>
      </c>
      <c r="I32" s="88">
        <f>'4.  2011-14 LRAM'!N316</f>
        <v>0</v>
      </c>
      <c r="J32" s="88"/>
      <c r="K32" s="99">
        <f t="shared" si="0"/>
        <v>2258.1876853546569</v>
      </c>
      <c r="N32" s="53"/>
    </row>
    <row r="33" spans="2:14" s="17" customFormat="1" ht="15" x14ac:dyDescent="0.25">
      <c r="B33" s="231" t="s">
        <v>90</v>
      </c>
      <c r="C33" s="240">
        <v>0</v>
      </c>
      <c r="D33" s="240">
        <v>0</v>
      </c>
      <c r="E33" s="240">
        <v>0</v>
      </c>
      <c r="F33" s="240">
        <v>0</v>
      </c>
      <c r="G33" s="240">
        <v>0</v>
      </c>
      <c r="H33" s="240">
        <v>0</v>
      </c>
      <c r="I33" s="240"/>
      <c r="J33" s="240"/>
      <c r="K33" s="241"/>
      <c r="N33" s="53"/>
    </row>
    <row r="34" spans="2:14" ht="15" x14ac:dyDescent="0.25">
      <c r="B34" s="97" t="s">
        <v>140</v>
      </c>
      <c r="C34" s="89">
        <f>-'2.  CDM Allocation'!C137</f>
        <v>-1532.5534999999998</v>
      </c>
      <c r="D34" s="89">
        <f>-'2.  CDM Allocation'!D137</f>
        <v>-528.01303333333328</v>
      </c>
      <c r="E34" s="89">
        <f>-'2.  CDM Allocation'!E137</f>
        <v>-358.6008976666667</v>
      </c>
      <c r="F34" s="89">
        <f>-'2.  CDM Allocation'!F137</f>
        <v>0</v>
      </c>
      <c r="G34" s="89">
        <f>-'2.  CDM Allocation'!G137</f>
        <v>0</v>
      </c>
      <c r="H34" s="89">
        <f>-'2.  CDM Allocation'!H137</f>
        <v>-227.16712066666668</v>
      </c>
      <c r="I34" s="89">
        <f>-'2.  CDM Allocation'!I137</f>
        <v>0</v>
      </c>
      <c r="J34" s="89"/>
      <c r="K34" s="111">
        <f>SUM(C34:I34)</f>
        <v>-2646.3345516666664</v>
      </c>
      <c r="N34" s="53"/>
    </row>
    <row r="35" spans="2:14" s="17" customFormat="1" ht="15" x14ac:dyDescent="0.25">
      <c r="B35" s="98" t="s">
        <v>141</v>
      </c>
      <c r="C35" s="90">
        <f>'5.  2015 LRAM'!H124</f>
        <v>1856.0106501844753</v>
      </c>
      <c r="D35" s="90">
        <f>'5.  2015 LRAM'!I124</f>
        <v>1986.7456215204195</v>
      </c>
      <c r="E35" s="90">
        <f>'5.  2015 LRAM'!J124</f>
        <v>26.379898739745549</v>
      </c>
      <c r="F35" s="90">
        <f>'5.  2015 LRAM'!K124</f>
        <v>0</v>
      </c>
      <c r="G35" s="90">
        <f>'5.  2015 LRAM'!L124</f>
        <v>0</v>
      </c>
      <c r="H35" s="90">
        <f>'5.  2015 LRAM'!M124</f>
        <v>0</v>
      </c>
      <c r="I35" s="90">
        <f>'5.  2015 LRAM'!N124</f>
        <v>0</v>
      </c>
      <c r="J35" s="90"/>
      <c r="K35" s="99">
        <f>SUM(C35:I35)</f>
        <v>3869.1361704446404</v>
      </c>
      <c r="L35" s="537"/>
      <c r="N35" s="53"/>
    </row>
    <row r="36" spans="2:14" s="17" customFormat="1" ht="15" x14ac:dyDescent="0.25">
      <c r="B36" s="231" t="s">
        <v>90</v>
      </c>
      <c r="C36" s="240">
        <v>0</v>
      </c>
      <c r="D36" s="240">
        <v>0</v>
      </c>
      <c r="E36" s="240">
        <v>0</v>
      </c>
      <c r="F36" s="240">
        <v>0</v>
      </c>
      <c r="G36" s="240">
        <v>0</v>
      </c>
      <c r="H36" s="240">
        <v>0</v>
      </c>
      <c r="I36" s="240"/>
      <c r="J36" s="240"/>
      <c r="K36" s="241"/>
      <c r="N36" s="53"/>
    </row>
    <row r="37" spans="2:14" s="17" customFormat="1" ht="21.75" customHeight="1" x14ac:dyDescent="0.25">
      <c r="B37" s="481" t="s">
        <v>66</v>
      </c>
      <c r="C37" s="482">
        <f>'7.  Carrying Charges'!I88</f>
        <v>-82.738609291898229</v>
      </c>
      <c r="D37" s="482">
        <f>'7.  Carrying Charges'!J88</f>
        <v>59.734978171314815</v>
      </c>
      <c r="E37" s="482">
        <f>'7.  Carrying Charges'!K88</f>
        <v>-31.68243497143515</v>
      </c>
      <c r="F37" s="482">
        <f>'7.  Carrying Charges'!L88</f>
        <v>0</v>
      </c>
      <c r="G37" s="482">
        <f>'7.  Carrying Charges'!M88</f>
        <v>0</v>
      </c>
      <c r="H37" s="482">
        <f>'7.  Carrying Charges'!N88</f>
        <v>-23.054552842820829</v>
      </c>
      <c r="I37" s="482">
        <f>'7.  Carrying Charges'!O88</f>
        <v>0</v>
      </c>
      <c r="J37" s="483"/>
      <c r="K37" s="484">
        <f>SUM(C37:I37)</f>
        <v>-77.740618934839389</v>
      </c>
      <c r="M37" s="23"/>
    </row>
    <row r="38" spans="2:14" ht="24" customHeight="1" x14ac:dyDescent="0.25">
      <c r="B38" s="530" t="s">
        <v>293</v>
      </c>
      <c r="C38" s="531">
        <f>SUM(C22:C37)</f>
        <v>-2162.8979716532031</v>
      </c>
      <c r="D38" s="531">
        <f t="shared" ref="D38:F38" si="1">SUM(D22:D37)</f>
        <v>3116.7681592908129</v>
      </c>
      <c r="E38" s="531">
        <f t="shared" si="1"/>
        <v>-1293.7642653276614</v>
      </c>
      <c r="F38" s="531">
        <f t="shared" si="1"/>
        <v>0</v>
      </c>
      <c r="G38" s="531">
        <f>SUM(G22:G37)</f>
        <v>0</v>
      </c>
      <c r="H38" s="531">
        <f>SUM(H22:H37)</f>
        <v>-912.81115684282099</v>
      </c>
      <c r="I38" s="531">
        <f>SUM(I22:I37)</f>
        <v>0</v>
      </c>
      <c r="J38" s="531"/>
      <c r="K38" s="532">
        <f>SUM(K22:K37)</f>
        <v>-1252.7052345328707</v>
      </c>
    </row>
    <row r="39" spans="2:14" x14ac:dyDescent="0.25">
      <c r="B39" s="45"/>
      <c r="D39" s="23"/>
      <c r="K39" s="17"/>
    </row>
    <row r="40" spans="2:14" x14ac:dyDescent="0.25">
      <c r="B40" s="45"/>
      <c r="D40" s="23"/>
      <c r="K40" s="546"/>
    </row>
    <row r="41" spans="2:14" x14ac:dyDescent="0.25">
      <c r="B41" s="45"/>
      <c r="D41" s="23"/>
      <c r="K41" s="17"/>
    </row>
    <row r="42" spans="2:14" x14ac:dyDescent="0.25">
      <c r="B42" s="45"/>
      <c r="D42" s="23"/>
      <c r="K42" s="17"/>
    </row>
    <row r="47" spans="2:14" x14ac:dyDescent="0.25">
      <c r="F47" s="23">
        <v>170205</v>
      </c>
    </row>
    <row r="48" spans="2:14" x14ac:dyDescent="0.25">
      <c r="F48" s="23">
        <v>110276</v>
      </c>
    </row>
    <row r="49" spans="2:6" x14ac:dyDescent="0.25">
      <c r="F49" s="23">
        <v>12043461</v>
      </c>
    </row>
    <row r="50" spans="2:6" x14ac:dyDescent="0.25">
      <c r="F50" s="23">
        <v>461749</v>
      </c>
    </row>
    <row r="51" spans="2:6" x14ac:dyDescent="0.25">
      <c r="F51" s="23">
        <v>0</v>
      </c>
    </row>
    <row r="52" spans="2:6" x14ac:dyDescent="0.25">
      <c r="C52" s="23" t="s">
        <v>541</v>
      </c>
      <c r="D52" s="45" t="s">
        <v>540</v>
      </c>
      <c r="E52" s="547" t="s">
        <v>542</v>
      </c>
    </row>
    <row r="53" spans="2:6" x14ac:dyDescent="0.25">
      <c r="B53" s="23" t="s">
        <v>536</v>
      </c>
      <c r="C53" s="23">
        <v>0</v>
      </c>
      <c r="D53" s="45">
        <v>9687147</v>
      </c>
      <c r="E53" s="548">
        <f>C38/D53</f>
        <v>-2.232750232502101E-4</v>
      </c>
    </row>
    <row r="54" spans="2:6" x14ac:dyDescent="0.25">
      <c r="B54" s="23" t="s">
        <v>537</v>
      </c>
      <c r="C54" s="23">
        <v>0</v>
      </c>
      <c r="D54" s="45">
        <v>5139223</v>
      </c>
      <c r="E54" s="549">
        <f>D38/D54</f>
        <v>6.0646680622553507E-4</v>
      </c>
    </row>
    <row r="55" spans="2:6" x14ac:dyDescent="0.25">
      <c r="B55" s="23" t="s">
        <v>538</v>
      </c>
      <c r="C55" s="23">
        <v>34102</v>
      </c>
      <c r="D55" s="45">
        <v>12043461</v>
      </c>
      <c r="E55" s="548">
        <f>E38/C55</f>
        <v>-3.7938075928909194E-2</v>
      </c>
    </row>
    <row r="56" spans="2:6" x14ac:dyDescent="0.25">
      <c r="B56" s="23" t="s">
        <v>539</v>
      </c>
      <c r="C56" s="23">
        <v>1430</v>
      </c>
      <c r="D56" s="45">
        <v>461749</v>
      </c>
      <c r="E56" s="548">
        <f>H38/C56</f>
        <v>-0.63832948030966508</v>
      </c>
    </row>
  </sheetData>
  <mergeCells count="6">
    <mergeCell ref="B3:K3"/>
    <mergeCell ref="C14:C15"/>
    <mergeCell ref="B5:K5"/>
    <mergeCell ref="F9:G9"/>
    <mergeCell ref="F11:G11"/>
    <mergeCell ref="F15:G15"/>
  </mergeCells>
  <pageMargins left="0.25" right="0.25" top="0.75" bottom="0.75" header="0.3" footer="0.3"/>
  <pageSetup scale="90" orientation="landscape" cellComments="asDisplayed" r:id="rId1"/>
  <headerFooter>
    <oddFooter>&amp;L&amp;Z&amp;F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2" activePane="bottomLeft" state="frozen"/>
      <selection pane="bottomLeft" activeCell="B33" sqref="B33"/>
    </sheetView>
  </sheetViews>
  <sheetFormatPr defaultColWidth="9.14062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7" width="1.7109375" style="26" customWidth="1"/>
    <col min="8" max="8" width="19.140625" style="26" customWidth="1"/>
    <col min="9" max="9" width="1.28515625" style="26" customWidth="1"/>
    <col min="10" max="10" width="0.425781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3" ht="151.5" customHeight="1" x14ac:dyDescent="0.25"/>
    <row r="2" spans="2:13" ht="42" customHeight="1" x14ac:dyDescent="0.3">
      <c r="B2" s="576" t="s">
        <v>343</v>
      </c>
      <c r="C2" s="576"/>
      <c r="D2" s="576"/>
      <c r="E2" s="576"/>
      <c r="F2" s="576"/>
      <c r="G2" s="576"/>
      <c r="H2" s="576"/>
      <c r="I2" s="576"/>
      <c r="J2" s="576"/>
    </row>
    <row r="3" spans="2:13" ht="24.75" customHeight="1" x14ac:dyDescent="0.25">
      <c r="B3" s="242"/>
      <c r="C3" s="70"/>
      <c r="D3" s="47"/>
      <c r="E3" s="47"/>
      <c r="F3" s="47"/>
      <c r="G3" s="47"/>
      <c r="H3" s="47"/>
      <c r="I3" s="47"/>
      <c r="J3" s="47"/>
    </row>
    <row r="4" spans="2:13" x14ac:dyDescent="0.25">
      <c r="B4" s="369" t="s">
        <v>400</v>
      </c>
      <c r="C4" s="70" t="s">
        <v>345</v>
      </c>
      <c r="D4" s="47"/>
      <c r="E4" s="47"/>
      <c r="F4" s="47"/>
      <c r="G4" s="47"/>
      <c r="H4" s="47"/>
      <c r="I4" s="47"/>
      <c r="J4" s="47"/>
    </row>
    <row r="5" spans="2:13" ht="30" customHeight="1" x14ac:dyDescent="0.25">
      <c r="B5" s="370"/>
      <c r="C5" s="584" t="s">
        <v>500</v>
      </c>
      <c r="D5" s="584"/>
      <c r="E5" s="584"/>
      <c r="F5" s="584"/>
      <c r="G5" s="584"/>
      <c r="H5" s="584"/>
      <c r="I5" s="584"/>
      <c r="J5" s="584"/>
    </row>
    <row r="6" spans="2:13" ht="18.75" customHeight="1" x14ac:dyDescent="0.25">
      <c r="B6" s="242"/>
      <c r="C6" s="70" t="s">
        <v>414</v>
      </c>
      <c r="D6" s="47"/>
      <c r="E6" s="47"/>
      <c r="F6" s="47"/>
      <c r="G6" s="47"/>
      <c r="H6" s="47"/>
      <c r="I6" s="47"/>
      <c r="J6" s="47"/>
    </row>
    <row r="7" spans="2:13" ht="18.75" customHeight="1" x14ac:dyDescent="0.25">
      <c r="B7" s="242"/>
      <c r="C7" s="70"/>
      <c r="D7" s="47"/>
      <c r="E7" s="47"/>
      <c r="F7" s="47"/>
      <c r="G7" s="47"/>
      <c r="H7" s="47"/>
      <c r="I7" s="47"/>
      <c r="J7" s="47"/>
    </row>
    <row r="8" spans="2:13" s="3" customFormat="1" ht="15" customHeight="1" x14ac:dyDescent="0.2">
      <c r="B8" s="583" t="s">
        <v>338</v>
      </c>
      <c r="C8" s="203" t="s">
        <v>364</v>
      </c>
    </row>
    <row r="9" spans="2:13" s="3" customFormat="1" ht="17.25" customHeight="1" x14ac:dyDescent="0.2">
      <c r="B9" s="583"/>
      <c r="C9" s="139" t="s">
        <v>339</v>
      </c>
    </row>
    <row r="10" spans="2:13" s="3" customFormat="1" ht="15.75" customHeight="1" x14ac:dyDescent="0.2">
      <c r="B10" s="462"/>
      <c r="C10" s="55"/>
    </row>
    <row r="11" spans="2:13" s="55" customFormat="1" ht="15.75" x14ac:dyDescent="0.2">
      <c r="B11" s="113" t="s">
        <v>501</v>
      </c>
      <c r="C11" s="100"/>
      <c r="D11" s="123"/>
      <c r="E11" s="124"/>
    </row>
    <row r="12" spans="2:13" s="3" customFormat="1" ht="16.5" customHeight="1" x14ac:dyDescent="0.25">
      <c r="B12" s="24"/>
      <c r="C12" s="60"/>
      <c r="D12" s="24"/>
      <c r="F12" s="55"/>
    </row>
    <row r="13" spans="2:13" s="3" customFormat="1" ht="20.25" customHeight="1" x14ac:dyDescent="0.2">
      <c r="B13" s="102" t="s">
        <v>55</v>
      </c>
      <c r="C13" s="103" t="s">
        <v>35</v>
      </c>
      <c r="D13" s="104" t="s">
        <v>36</v>
      </c>
      <c r="E13" s="103" t="s">
        <v>344</v>
      </c>
      <c r="F13" s="55"/>
      <c r="H13" s="535"/>
    </row>
    <row r="14" spans="2:13" s="3" customFormat="1" ht="14.25" x14ac:dyDescent="0.2">
      <c r="B14" s="105">
        <v>2011</v>
      </c>
      <c r="C14" s="505">
        <v>33483</v>
      </c>
      <c r="D14" s="106">
        <v>0</v>
      </c>
      <c r="E14" s="106">
        <f>K40</f>
        <v>-33483</v>
      </c>
      <c r="F14" s="55"/>
      <c r="H14" s="535" t="s">
        <v>535</v>
      </c>
      <c r="L14" s="534">
        <v>1160000</v>
      </c>
      <c r="M14" s="3">
        <v>2</v>
      </c>
    </row>
    <row r="15" spans="2:13" s="3" customFormat="1" ht="14.25" x14ac:dyDescent="0.2">
      <c r="B15" s="105">
        <v>2012</v>
      </c>
      <c r="C15" s="505">
        <v>75574</v>
      </c>
      <c r="D15" s="106">
        <v>0</v>
      </c>
      <c r="E15" s="106">
        <f>K53</f>
        <v>-75573.999999999985</v>
      </c>
      <c r="F15" s="55"/>
      <c r="H15" s="535" t="s">
        <v>535</v>
      </c>
    </row>
    <row r="16" spans="2:13" s="3" customFormat="1" ht="14.25" x14ac:dyDescent="0.2">
      <c r="B16" s="105">
        <v>2013</v>
      </c>
      <c r="C16" s="505">
        <v>38521</v>
      </c>
      <c r="D16" s="106">
        <v>0</v>
      </c>
      <c r="E16" s="106">
        <f>K66</f>
        <v>-38521</v>
      </c>
      <c r="F16" s="55"/>
      <c r="H16" s="535" t="s">
        <v>535</v>
      </c>
    </row>
    <row r="17" spans="2:26" s="3" customFormat="1" ht="14.25" x14ac:dyDescent="0.2">
      <c r="B17" s="105">
        <v>2014</v>
      </c>
      <c r="C17" s="505">
        <v>76587</v>
      </c>
      <c r="D17" s="106">
        <v>0</v>
      </c>
      <c r="E17" s="106">
        <f>K79</f>
        <v>-76587</v>
      </c>
      <c r="F17" s="55"/>
      <c r="H17" s="535" t="s">
        <v>535</v>
      </c>
    </row>
    <row r="18" spans="2:26" s="3" customFormat="1" ht="14.25" x14ac:dyDescent="0.2">
      <c r="B18" s="105">
        <v>2015</v>
      </c>
      <c r="C18" s="505">
        <v>54285.71</v>
      </c>
      <c r="D18" s="106">
        <v>0</v>
      </c>
      <c r="E18" s="106">
        <f>K92</f>
        <v>-54285.710000000006</v>
      </c>
      <c r="F18" s="55"/>
      <c r="H18" s="535" t="s">
        <v>535</v>
      </c>
      <c r="L18" s="534">
        <v>1140000</v>
      </c>
    </row>
    <row r="19" spans="2:26" s="3" customFormat="1" x14ac:dyDescent="0.25">
      <c r="B19" s="105">
        <v>2016</v>
      </c>
      <c r="C19" s="505">
        <v>54285.71</v>
      </c>
      <c r="D19" s="106">
        <v>0</v>
      </c>
      <c r="E19" s="106">
        <f>K105</f>
        <v>-54285.71</v>
      </c>
      <c r="F19" s="55"/>
      <c r="H19" s="535" t="s">
        <v>535</v>
      </c>
      <c r="Z19" s="44"/>
    </row>
    <row r="20" spans="2:26" s="3" customFormat="1" x14ac:dyDescent="0.25">
      <c r="B20" s="105">
        <v>2017</v>
      </c>
      <c r="C20" s="505">
        <v>54285.71</v>
      </c>
      <c r="D20" s="106">
        <v>0</v>
      </c>
      <c r="E20" s="106">
        <f>K118</f>
        <v>-54285.709999999992</v>
      </c>
      <c r="F20" s="55"/>
      <c r="H20" s="535" t="s">
        <v>535</v>
      </c>
      <c r="Z20" s="44"/>
    </row>
    <row r="21" spans="2:26" s="3" customFormat="1" ht="25.5" customHeight="1" x14ac:dyDescent="0.25">
      <c r="B21" s="59"/>
      <c r="D21" s="54"/>
      <c r="E21" s="58"/>
      <c r="F21" s="55"/>
    </row>
    <row r="22" spans="2:26" s="55" customFormat="1" ht="22.5" customHeight="1" x14ac:dyDescent="0.25">
      <c r="B22" s="113" t="s">
        <v>405</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50 - 4,999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2">
      <c r="B25" s="102"/>
      <c r="C25" s="102" t="s">
        <v>35</v>
      </c>
      <c r="D25" s="102" t="s">
        <v>35</v>
      </c>
      <c r="E25" s="102" t="s">
        <v>36</v>
      </c>
      <c r="F25" s="102" t="s">
        <v>36</v>
      </c>
      <c r="G25" s="102" t="s">
        <v>36</v>
      </c>
      <c r="H25" s="102">
        <v>0</v>
      </c>
      <c r="I25" s="102" t="s">
        <v>35</v>
      </c>
      <c r="J25" s="102"/>
    </row>
    <row r="26" spans="2:26" s="3" customFormat="1" ht="16.5" customHeight="1" x14ac:dyDescent="0.2">
      <c r="B26" s="114">
        <v>2011</v>
      </c>
      <c r="C26" s="506">
        <v>0</v>
      </c>
      <c r="D26" s="506">
        <v>0</v>
      </c>
      <c r="E26" s="506">
        <v>0</v>
      </c>
      <c r="F26" s="506">
        <f>-F44</f>
        <v>0</v>
      </c>
      <c r="G26" s="506">
        <f>-G44</f>
        <v>0</v>
      </c>
      <c r="H26" s="506">
        <v>0</v>
      </c>
      <c r="I26" s="506">
        <f t="shared" ref="I26" si="0">-I40</f>
        <v>0</v>
      </c>
      <c r="J26" s="117"/>
    </row>
    <row r="27" spans="2:26" s="3" customFormat="1" ht="16.5" customHeight="1" x14ac:dyDescent="0.2">
      <c r="B27" s="114">
        <v>2012</v>
      </c>
      <c r="C27" s="116">
        <v>110787</v>
      </c>
      <c r="D27" s="116">
        <v>55193</v>
      </c>
      <c r="E27" s="116">
        <v>161.21</v>
      </c>
      <c r="F27" s="116">
        <f>-F57</f>
        <v>0</v>
      </c>
      <c r="G27" s="116">
        <f>-G57</f>
        <v>0</v>
      </c>
      <c r="H27" s="116">
        <v>15.14</v>
      </c>
      <c r="I27" s="116">
        <f>-I53</f>
        <v>0</v>
      </c>
      <c r="J27" s="117"/>
      <c r="K27" s="57"/>
    </row>
    <row r="28" spans="2:26" s="3" customFormat="1" ht="16.5" customHeight="1" x14ac:dyDescent="0.2">
      <c r="B28" s="114">
        <v>2013</v>
      </c>
      <c r="C28" s="116">
        <v>110787</v>
      </c>
      <c r="D28" s="116">
        <v>55193</v>
      </c>
      <c r="E28" s="116">
        <v>161.21</v>
      </c>
      <c r="F28" s="116">
        <f>-F70</f>
        <v>0</v>
      </c>
      <c r="G28" s="116">
        <f>-G70</f>
        <v>0</v>
      </c>
      <c r="H28" s="116">
        <v>15.14</v>
      </c>
      <c r="I28" s="116">
        <f>-I66</f>
        <v>0</v>
      </c>
      <c r="J28" s="117"/>
    </row>
    <row r="29" spans="2:26" s="3" customFormat="1" ht="16.5" customHeight="1" x14ac:dyDescent="0.2">
      <c r="B29" s="114">
        <v>2014</v>
      </c>
      <c r="C29" s="118">
        <v>110787</v>
      </c>
      <c r="D29" s="118">
        <v>55193</v>
      </c>
      <c r="E29" s="118">
        <v>161.21</v>
      </c>
      <c r="F29" s="118">
        <f>-F83</f>
        <v>0</v>
      </c>
      <c r="G29" s="118">
        <f>-G83</f>
        <v>0</v>
      </c>
      <c r="H29" s="118">
        <v>15.14</v>
      </c>
      <c r="I29" s="118">
        <f>-I79</f>
        <v>0</v>
      </c>
      <c r="J29" s="119"/>
    </row>
    <row r="30" spans="2:26" s="3" customFormat="1" ht="16.5" customHeight="1" x14ac:dyDescent="0.2">
      <c r="B30" s="114">
        <v>2015</v>
      </c>
      <c r="C30" s="364">
        <v>110787</v>
      </c>
      <c r="D30" s="364">
        <v>55193</v>
      </c>
      <c r="E30" s="364">
        <v>161.21</v>
      </c>
      <c r="F30" s="364">
        <f t="shared" ref="F30:G30" si="1">-F96</f>
        <v>0</v>
      </c>
      <c r="G30" s="364">
        <f t="shared" si="1"/>
        <v>0</v>
      </c>
      <c r="H30" s="364">
        <v>15.14</v>
      </c>
      <c r="I30" s="364">
        <f t="shared" ref="I30" si="2">-I92</f>
        <v>0</v>
      </c>
      <c r="J30" s="115"/>
    </row>
    <row r="31" spans="2:26" s="3" customFormat="1" ht="16.5" customHeight="1" x14ac:dyDescent="0.2">
      <c r="B31" s="114">
        <v>2016</v>
      </c>
      <c r="C31" s="364">
        <v>0</v>
      </c>
      <c r="D31" s="364">
        <v>0</v>
      </c>
      <c r="E31" s="364">
        <v>0</v>
      </c>
      <c r="F31" s="364">
        <f t="shared" ref="F31:G31" si="3">-F109</f>
        <v>0</v>
      </c>
      <c r="G31" s="364">
        <f t="shared" si="3"/>
        <v>0</v>
      </c>
      <c r="H31" s="364">
        <v>0</v>
      </c>
      <c r="I31" s="364">
        <f t="shared" ref="I31" si="4">-I105</f>
        <v>0</v>
      </c>
      <c r="J31" s="115"/>
    </row>
    <row r="32" spans="2:26" s="3" customFormat="1" ht="16.5" customHeight="1" x14ac:dyDescent="0.2">
      <c r="B32" s="114">
        <v>2017</v>
      </c>
      <c r="C32" s="364">
        <v>0</v>
      </c>
      <c r="D32" s="364">
        <v>0</v>
      </c>
      <c r="E32" s="364">
        <v>0</v>
      </c>
      <c r="F32" s="364">
        <f t="shared" ref="F32:G32" si="5">-F122</f>
        <v>0</v>
      </c>
      <c r="G32" s="364">
        <f t="shared" si="5"/>
        <v>0</v>
      </c>
      <c r="H32" s="364">
        <v>0</v>
      </c>
      <c r="I32" s="364">
        <f t="shared" ref="I32" si="6">-I118</f>
        <v>0</v>
      </c>
      <c r="J32" s="115"/>
    </row>
    <row r="33" spans="1:14" s="3" customFormat="1" ht="15.75" customHeight="1" x14ac:dyDescent="0.2"/>
    <row r="34" spans="1:14" s="66" customFormat="1" outlineLevel="1" x14ac:dyDescent="0.2">
      <c r="A34" s="304"/>
      <c r="B34" s="585" t="s">
        <v>407</v>
      </c>
      <c r="C34" s="585"/>
      <c r="D34" s="585"/>
      <c r="E34" s="585"/>
      <c r="F34" s="585"/>
      <c r="G34" s="585"/>
      <c r="H34" s="585"/>
      <c r="I34" s="585"/>
      <c r="J34" s="585"/>
      <c r="K34" s="585"/>
      <c r="L34" s="159"/>
      <c r="M34" s="159"/>
    </row>
    <row r="35" spans="1:14" s="66" customFormat="1" ht="14.25" outlineLevel="1" x14ac:dyDescent="0.2">
      <c r="A35" s="304"/>
      <c r="B35" s="69"/>
      <c r="C35" s="83"/>
      <c r="L35" s="159"/>
      <c r="M35" s="159"/>
      <c r="N35" s="326"/>
    </row>
    <row r="36" spans="1:14" s="334" customFormat="1" ht="30" customHeight="1" outlineLevel="1" x14ac:dyDescent="0.25">
      <c r="B36" s="337">
        <v>2011</v>
      </c>
      <c r="C36" s="314" t="s">
        <v>37</v>
      </c>
      <c r="D36" s="314" t="s">
        <v>409</v>
      </c>
      <c r="E36" s="314" t="s">
        <v>534</v>
      </c>
      <c r="F36" s="314" t="s">
        <v>109</v>
      </c>
      <c r="G36" s="314" t="s">
        <v>117</v>
      </c>
      <c r="H36" s="314" t="s">
        <v>503</v>
      </c>
      <c r="I36" s="314" t="s">
        <v>118</v>
      </c>
      <c r="J36" s="314" t="s">
        <v>105</v>
      </c>
      <c r="K36" s="338" t="s">
        <v>34</v>
      </c>
      <c r="L36" s="335"/>
      <c r="M36" s="335"/>
      <c r="N36" s="339"/>
    </row>
    <row r="37" spans="1:14" s="66" customFormat="1" outlineLevel="1" x14ac:dyDescent="0.25">
      <c r="B37" s="315" t="s">
        <v>35</v>
      </c>
      <c r="C37" s="316"/>
      <c r="D37" s="316"/>
      <c r="E37" s="316"/>
      <c r="F37" s="316"/>
      <c r="G37" s="316"/>
      <c r="H37" s="316"/>
      <c r="I37" s="316"/>
      <c r="J37" s="159"/>
      <c r="K37" s="340"/>
      <c r="L37" s="159"/>
      <c r="M37" s="159"/>
      <c r="N37" s="341"/>
    </row>
    <row r="38" spans="1:14" s="66" customFormat="1" ht="14.25" outlineLevel="1" x14ac:dyDescent="0.2">
      <c r="B38" s="487" t="s">
        <v>520</v>
      </c>
      <c r="C38" s="318">
        <v>9619204</v>
      </c>
      <c r="D38" s="342">
        <v>5619045</v>
      </c>
      <c r="E38" s="342">
        <v>6675900</v>
      </c>
      <c r="F38" s="342"/>
      <c r="G38" s="342"/>
      <c r="H38" s="342">
        <v>469701</v>
      </c>
      <c r="I38" s="342"/>
      <c r="J38" s="317"/>
      <c r="K38" s="529">
        <f>SUM(C38:I38)</f>
        <v>22383850</v>
      </c>
      <c r="L38" s="159"/>
      <c r="M38" s="159"/>
      <c r="N38" s="326"/>
    </row>
    <row r="39" spans="1:14" s="66" customFormat="1" ht="14.25" outlineLevel="1" x14ac:dyDescent="0.2">
      <c r="B39" s="343" t="s">
        <v>115</v>
      </c>
      <c r="C39" s="485">
        <f>C38/$K$38</f>
        <v>0.42973858384504898</v>
      </c>
      <c r="D39" s="485">
        <f t="shared" ref="D39:I39" si="7">D38/$K$38</f>
        <v>0.25103121223560737</v>
      </c>
      <c r="E39" s="485">
        <f t="shared" si="7"/>
        <v>0.29824628024222821</v>
      </c>
      <c r="F39" s="485">
        <f t="shared" si="7"/>
        <v>0</v>
      </c>
      <c r="G39" s="485">
        <f t="shared" si="7"/>
        <v>0</v>
      </c>
      <c r="H39" s="485">
        <f t="shared" si="7"/>
        <v>2.0983923677115421E-2</v>
      </c>
      <c r="I39" s="485">
        <f t="shared" si="7"/>
        <v>0</v>
      </c>
      <c r="J39" s="159"/>
      <c r="K39" s="486">
        <f>SUM(C39:I39)</f>
        <v>1</v>
      </c>
      <c r="L39" s="159"/>
      <c r="M39" s="159"/>
      <c r="N39" s="344"/>
    </row>
    <row r="40" spans="1:14" s="66" customFormat="1" ht="14.25" outlineLevel="1" x14ac:dyDescent="0.2">
      <c r="B40" s="343" t="s">
        <v>335</v>
      </c>
      <c r="C40" s="504">
        <f>-$C$14*C39</f>
        <v>-14388.937002883775</v>
      </c>
      <c r="D40" s="504">
        <f t="shared" ref="D40:I40" si="8">-$C$14*D39</f>
        <v>-8405.2780792848407</v>
      </c>
      <c r="E40" s="504">
        <f t="shared" si="8"/>
        <v>-9986.1802013505276</v>
      </c>
      <c r="F40" s="504">
        <f t="shared" si="8"/>
        <v>0</v>
      </c>
      <c r="G40" s="504">
        <f t="shared" si="8"/>
        <v>0</v>
      </c>
      <c r="H40" s="504">
        <f t="shared" si="8"/>
        <v>-702.60471648085559</v>
      </c>
      <c r="I40" s="504">
        <f t="shared" si="8"/>
        <v>0</v>
      </c>
      <c r="J40" s="159"/>
      <c r="K40" s="345">
        <f>SUM(C40:I40)</f>
        <v>-33483</v>
      </c>
      <c r="L40" s="159"/>
      <c r="M40" s="159"/>
    </row>
    <row r="41" spans="1:14" s="66" customFormat="1" ht="14.25" outlineLevel="1" x14ac:dyDescent="0.2">
      <c r="B41" s="343" t="s">
        <v>116</v>
      </c>
      <c r="C41" s="346">
        <f>C38+C40</f>
        <v>9604815.0629971158</v>
      </c>
      <c r="D41" s="341">
        <f t="shared" ref="D41:I41" si="9">D38+D40</f>
        <v>5610639.7219207147</v>
      </c>
      <c r="E41" s="341">
        <f t="shared" si="9"/>
        <v>6665913.8197986493</v>
      </c>
      <c r="F41" s="341">
        <f t="shared" si="9"/>
        <v>0</v>
      </c>
      <c r="G41" s="341">
        <f t="shared" si="9"/>
        <v>0</v>
      </c>
      <c r="H41" s="341">
        <f t="shared" si="9"/>
        <v>468998.39528351912</v>
      </c>
      <c r="I41" s="341">
        <f t="shared" si="9"/>
        <v>0</v>
      </c>
      <c r="J41" s="159"/>
      <c r="K41" s="345">
        <f>SUM(C41:I41)</f>
        <v>22350367</v>
      </c>
      <c r="L41" s="159"/>
      <c r="M41" s="159"/>
    </row>
    <row r="42" spans="1:14" s="66" customFormat="1" outlineLevel="1" x14ac:dyDescent="0.25">
      <c r="B42" s="315" t="s">
        <v>36</v>
      </c>
      <c r="C42" s="346"/>
      <c r="D42" s="341"/>
      <c r="E42" s="341"/>
      <c r="F42" s="341"/>
      <c r="G42" s="341"/>
      <c r="H42" s="341"/>
      <c r="I42" s="341"/>
      <c r="J42" s="159"/>
      <c r="K42" s="345"/>
      <c r="L42" s="159"/>
      <c r="M42" s="159"/>
    </row>
    <row r="43" spans="1:14" s="66" customFormat="1" ht="14.25" outlineLevel="1" x14ac:dyDescent="0.2">
      <c r="B43" s="487" t="s">
        <v>521</v>
      </c>
      <c r="C43" s="346"/>
      <c r="D43" s="341"/>
      <c r="E43" s="341">
        <v>20694</v>
      </c>
      <c r="F43" s="341">
        <f t="shared" ref="F43:G43" si="10">F38*F46</f>
        <v>0</v>
      </c>
      <c r="G43" s="341">
        <f t="shared" si="10"/>
        <v>0</v>
      </c>
      <c r="H43" s="341">
        <v>1450</v>
      </c>
      <c r="I43" s="341"/>
      <c r="J43" s="159"/>
      <c r="K43" s="345"/>
      <c r="L43" s="159"/>
      <c r="M43" s="159"/>
    </row>
    <row r="44" spans="1:14" s="66" customFormat="1" ht="14.25" outlineLevel="1" x14ac:dyDescent="0.2">
      <c r="B44" s="343" t="s">
        <v>119</v>
      </c>
      <c r="C44" s="346"/>
      <c r="D44" s="341"/>
      <c r="E44" s="341">
        <f>E40*E46</f>
        <v>-31.001602881957151</v>
      </c>
      <c r="F44" s="341">
        <f t="shared" ref="F44:H44" si="11">F40*F46</f>
        <v>0</v>
      </c>
      <c r="G44" s="341">
        <f t="shared" si="11"/>
        <v>0</v>
      </c>
      <c r="H44" s="341">
        <f t="shared" si="11"/>
        <v>-2.1722394983491768</v>
      </c>
      <c r="I44" s="341"/>
      <c r="J44" s="159"/>
      <c r="K44" s="345">
        <f>SUM(C44:I44)</f>
        <v>-33.173842380306326</v>
      </c>
      <c r="L44" s="159"/>
      <c r="M44" s="159"/>
    </row>
    <row r="45" spans="1:14" s="66" customFormat="1" outlineLevel="1" x14ac:dyDescent="0.2">
      <c r="B45" s="343" t="s">
        <v>116</v>
      </c>
      <c r="C45" s="159"/>
      <c r="D45" s="159"/>
      <c r="E45" s="341">
        <f>E43+E44</f>
        <v>20662.998397118045</v>
      </c>
      <c r="F45" s="341">
        <f t="shared" ref="F45:H45" si="12">F43+F44</f>
        <v>0</v>
      </c>
      <c r="G45" s="341">
        <f t="shared" si="12"/>
        <v>0</v>
      </c>
      <c r="H45" s="341">
        <f t="shared" si="12"/>
        <v>1447.8277605016508</v>
      </c>
      <c r="I45" s="159"/>
      <c r="J45" s="159"/>
      <c r="K45" s="345">
        <f>SUM(C45:I45)</f>
        <v>22110.826157619696</v>
      </c>
      <c r="L45" s="159"/>
      <c r="M45" s="159"/>
      <c r="N45" s="347"/>
    </row>
    <row r="46" spans="1:14" s="66" customFormat="1" ht="15" customHeight="1" outlineLevel="1" x14ac:dyDescent="0.2">
      <c r="B46" s="489" t="s">
        <v>403</v>
      </c>
      <c r="C46" s="319"/>
      <c r="D46" s="327"/>
      <c r="E46" s="508">
        <f>E43/E41</f>
        <v>3.1044505763840016E-3</v>
      </c>
      <c r="F46" s="508"/>
      <c r="G46" s="508"/>
      <c r="H46" s="508">
        <f>H43/H41</f>
        <v>3.0916950134199186E-3</v>
      </c>
      <c r="I46" s="507"/>
      <c r="J46" s="327"/>
      <c r="K46" s="400"/>
      <c r="L46" s="159"/>
      <c r="M46" s="159"/>
      <c r="N46" s="326"/>
    </row>
    <row r="47" spans="1:14" s="66" customFormat="1" ht="15" customHeight="1" outlineLevel="1" x14ac:dyDescent="0.2">
      <c r="B47" s="348"/>
      <c r="C47" s="320"/>
      <c r="D47" s="321"/>
      <c r="E47" s="159"/>
      <c r="F47" s="322"/>
      <c r="G47" s="322"/>
      <c r="H47" s="322"/>
      <c r="I47" s="322"/>
      <c r="J47" s="159"/>
      <c r="K47" s="159"/>
      <c r="L47" s="159"/>
      <c r="M47" s="159"/>
      <c r="N47" s="326"/>
    </row>
    <row r="48" spans="1:14" s="159" customFormat="1" ht="15" customHeight="1" outlineLevel="1" x14ac:dyDescent="0.2">
      <c r="B48" s="348"/>
      <c r="C48" s="320"/>
      <c r="D48" s="321"/>
      <c r="F48" s="322"/>
      <c r="G48" s="322"/>
      <c r="H48" s="322"/>
      <c r="I48" s="322"/>
      <c r="N48" s="326"/>
    </row>
    <row r="49" spans="2:14" s="333" customFormat="1" ht="36.75" customHeight="1" outlineLevel="1" x14ac:dyDescent="0.25">
      <c r="B49" s="337">
        <v>2012</v>
      </c>
      <c r="C49" s="314" t="s">
        <v>37</v>
      </c>
      <c r="D49" s="314" t="s">
        <v>409</v>
      </c>
      <c r="E49" s="314" t="s">
        <v>410</v>
      </c>
      <c r="F49" s="314" t="s">
        <v>109</v>
      </c>
      <c r="G49" s="314" t="s">
        <v>117</v>
      </c>
      <c r="H49" s="314" t="s">
        <v>503</v>
      </c>
      <c r="I49" s="314" t="s">
        <v>118</v>
      </c>
      <c r="J49" s="314" t="s">
        <v>105</v>
      </c>
      <c r="K49" s="338" t="s">
        <v>34</v>
      </c>
      <c r="L49" s="332"/>
      <c r="M49" s="332"/>
      <c r="N49" s="332"/>
    </row>
    <row r="50" spans="2:14" s="66" customFormat="1" outlineLevel="1" x14ac:dyDescent="0.25">
      <c r="B50" s="315" t="s">
        <v>35</v>
      </c>
      <c r="C50" s="316"/>
      <c r="D50" s="316"/>
      <c r="E50" s="316"/>
      <c r="F50" s="316"/>
      <c r="G50" s="316"/>
      <c r="H50" s="316"/>
      <c r="I50" s="316"/>
      <c r="J50" s="159"/>
      <c r="K50" s="340"/>
      <c r="L50" s="159"/>
      <c r="M50" s="159"/>
      <c r="N50" s="326"/>
    </row>
    <row r="51" spans="2:14" s="66" customFormat="1" ht="14.25" outlineLevel="1" x14ac:dyDescent="0.2">
      <c r="B51" s="487" t="s">
        <v>522</v>
      </c>
      <c r="C51" s="318">
        <v>9445561</v>
      </c>
      <c r="D51" s="342">
        <v>5320355</v>
      </c>
      <c r="E51" s="342">
        <v>6722750</v>
      </c>
      <c r="F51" s="342"/>
      <c r="G51" s="342"/>
      <c r="H51" s="342">
        <v>469537</v>
      </c>
      <c r="I51" s="342"/>
      <c r="J51" s="317"/>
      <c r="K51" s="490">
        <f>SUM(C51:I51)</f>
        <v>21958203</v>
      </c>
      <c r="L51" s="159"/>
      <c r="M51" s="159"/>
      <c r="N51" s="341"/>
    </row>
    <row r="52" spans="2:14" s="66" customFormat="1" ht="14.25" outlineLevel="1" x14ac:dyDescent="0.2">
      <c r="B52" s="343" t="s">
        <v>115</v>
      </c>
      <c r="C52" s="488">
        <f>C51/$K$51</f>
        <v>0.43016092892483049</v>
      </c>
      <c r="D52" s="488">
        <f t="shared" ref="D52:I52" si="13">D51/$K$51</f>
        <v>0.24229464496707676</v>
      </c>
      <c r="E52" s="488">
        <f t="shared" si="13"/>
        <v>0.30616121000429769</v>
      </c>
      <c r="F52" s="488">
        <f t="shared" si="13"/>
        <v>0</v>
      </c>
      <c r="G52" s="488">
        <f t="shared" si="13"/>
        <v>0</v>
      </c>
      <c r="H52" s="488">
        <f t="shared" si="13"/>
        <v>2.1383216103795014E-2</v>
      </c>
      <c r="I52" s="488">
        <f t="shared" si="13"/>
        <v>0</v>
      </c>
      <c r="J52" s="159"/>
      <c r="K52" s="486">
        <f>SUM(C52:I52)</f>
        <v>1</v>
      </c>
      <c r="L52" s="159"/>
      <c r="M52" s="159"/>
      <c r="N52" s="326"/>
    </row>
    <row r="53" spans="2:14" s="66" customFormat="1" ht="14.25" outlineLevel="1" x14ac:dyDescent="0.2">
      <c r="B53" s="343" t="s">
        <v>335</v>
      </c>
      <c r="C53" s="504">
        <f>-$C$15*C52</f>
        <v>-32508.982042565138</v>
      </c>
      <c r="D53" s="504">
        <f t="shared" ref="D53:I53" si="14">-$C$15*D52</f>
        <v>-18311.175498741857</v>
      </c>
      <c r="E53" s="504">
        <f t="shared" si="14"/>
        <v>-23137.827284864794</v>
      </c>
      <c r="F53" s="504">
        <f t="shared" si="14"/>
        <v>0</v>
      </c>
      <c r="G53" s="504">
        <f t="shared" si="14"/>
        <v>0</v>
      </c>
      <c r="H53" s="504">
        <f t="shared" si="14"/>
        <v>-1616.0151738282043</v>
      </c>
      <c r="I53" s="504">
        <f t="shared" si="14"/>
        <v>0</v>
      </c>
      <c r="J53" s="159"/>
      <c r="K53" s="345">
        <f>SUM(C53:I53)</f>
        <v>-75573.999999999985</v>
      </c>
      <c r="L53" s="159"/>
      <c r="M53" s="159"/>
      <c r="N53" s="344"/>
    </row>
    <row r="54" spans="2:14" s="66" customFormat="1" ht="14.25" outlineLevel="1" x14ac:dyDescent="0.2">
      <c r="B54" s="343" t="s">
        <v>116</v>
      </c>
      <c r="C54" s="346">
        <f>C51+C53</f>
        <v>9413052.0179574341</v>
      </c>
      <c r="D54" s="341">
        <f t="shared" ref="D54" si="15">D51+D53</f>
        <v>5302043.8245012583</v>
      </c>
      <c r="E54" s="341">
        <f t="shared" ref="E54" si="16">E51+E53</f>
        <v>6699612.1727151349</v>
      </c>
      <c r="F54" s="341">
        <f t="shared" ref="F54" si="17">F51+F53</f>
        <v>0</v>
      </c>
      <c r="G54" s="341">
        <f t="shared" ref="G54" si="18">G51+G53</f>
        <v>0</v>
      </c>
      <c r="H54" s="341">
        <f t="shared" ref="H54" si="19">H51+H53</f>
        <v>467920.98482617177</v>
      </c>
      <c r="I54" s="341">
        <f t="shared" ref="I54" si="20">I51+I53</f>
        <v>0</v>
      </c>
      <c r="J54" s="159"/>
      <c r="K54" s="345">
        <f>SUM(C54:I54)</f>
        <v>21882629</v>
      </c>
      <c r="L54" s="159"/>
      <c r="M54" s="159"/>
    </row>
    <row r="55" spans="2:14" s="66" customFormat="1" outlineLevel="1" x14ac:dyDescent="0.25">
      <c r="B55" s="315" t="s">
        <v>36</v>
      </c>
      <c r="C55" s="159"/>
      <c r="D55" s="323"/>
      <c r="E55" s="349"/>
      <c r="F55" s="324"/>
      <c r="G55" s="325"/>
      <c r="H55" s="326"/>
      <c r="I55" s="159"/>
      <c r="J55" s="159"/>
      <c r="K55" s="350"/>
      <c r="L55" s="159"/>
      <c r="M55" s="159"/>
    </row>
    <row r="56" spans="2:14" s="66" customFormat="1" ht="14.25" outlineLevel="1" x14ac:dyDescent="0.2">
      <c r="B56" s="487" t="s">
        <v>523</v>
      </c>
      <c r="C56" s="159"/>
      <c r="D56" s="159"/>
      <c r="E56" s="341">
        <v>22335</v>
      </c>
      <c r="F56" s="341">
        <f>F51*F59</f>
        <v>0</v>
      </c>
      <c r="G56" s="341">
        <f>G51*G59</f>
        <v>0</v>
      </c>
      <c r="H56" s="341">
        <v>1450</v>
      </c>
      <c r="I56" s="159"/>
      <c r="J56" s="159"/>
      <c r="K56" s="345">
        <f>SUM(C56:I56)</f>
        <v>23785</v>
      </c>
      <c r="L56" s="159"/>
    </row>
    <row r="57" spans="2:14" s="66" customFormat="1" ht="14.25" outlineLevel="1" x14ac:dyDescent="0.2">
      <c r="B57" s="343" t="s">
        <v>119</v>
      </c>
      <c r="C57" s="159"/>
      <c r="D57" s="159"/>
      <c r="E57" s="341">
        <f>E53*E59</f>
        <v>-77.136311637874954</v>
      </c>
      <c r="F57" s="341">
        <f>F53*F59</f>
        <v>0</v>
      </c>
      <c r="G57" s="341">
        <f>G53*G59</f>
        <v>0</v>
      </c>
      <c r="H57" s="341">
        <f>H53*H59</f>
        <v>-5.007730104093068</v>
      </c>
      <c r="I57" s="159"/>
      <c r="J57" s="159"/>
      <c r="K57" s="345">
        <f>SUM(C57:I57)</f>
        <v>-82.144041741968024</v>
      </c>
      <c r="L57" s="159"/>
      <c r="M57" s="159"/>
    </row>
    <row r="58" spans="2:14" s="66" customFormat="1" ht="14.25" outlineLevel="1" x14ac:dyDescent="0.2">
      <c r="B58" s="343" t="s">
        <v>116</v>
      </c>
      <c r="C58" s="168"/>
      <c r="D58" s="168"/>
      <c r="E58" s="341">
        <f>E56+E57</f>
        <v>22257.863688362126</v>
      </c>
      <c r="F58" s="341">
        <f>F56+F57</f>
        <v>0</v>
      </c>
      <c r="G58" s="341">
        <f t="shared" ref="G58:H58" si="21">G56+G57</f>
        <v>0</v>
      </c>
      <c r="H58" s="341">
        <f t="shared" si="21"/>
        <v>1444.9922698959069</v>
      </c>
      <c r="I58" s="168"/>
      <c r="J58" s="159"/>
      <c r="K58" s="345">
        <f>SUM(C58:I58)</f>
        <v>23702.855958258031</v>
      </c>
      <c r="L58" s="159"/>
      <c r="M58" s="159"/>
    </row>
    <row r="59" spans="2:14" s="66" customFormat="1" ht="14.25" outlineLevel="1" x14ac:dyDescent="0.2">
      <c r="B59" s="489" t="s">
        <v>403</v>
      </c>
      <c r="C59" s="328"/>
      <c r="D59" s="328"/>
      <c r="E59" s="508">
        <f>E56/E54</f>
        <v>3.3337750640196162E-3</v>
      </c>
      <c r="F59" s="508"/>
      <c r="G59" s="508"/>
      <c r="H59" s="508">
        <f>H56/H54</f>
        <v>3.098813789124378E-3</v>
      </c>
      <c r="I59" s="328"/>
      <c r="J59" s="327"/>
      <c r="K59" s="491"/>
      <c r="L59" s="159"/>
      <c r="M59" s="159"/>
    </row>
    <row r="60" spans="2:14" s="66" customFormat="1" ht="14.25" outlineLevel="1" x14ac:dyDescent="0.2">
      <c r="B60" s="69"/>
      <c r="C60" s="83"/>
      <c r="D60" s="159"/>
      <c r="E60" s="159"/>
      <c r="F60" s="159"/>
      <c r="G60" s="159"/>
      <c r="H60" s="159"/>
      <c r="I60" s="159"/>
      <c r="J60" s="159"/>
      <c r="K60" s="159"/>
      <c r="L60" s="159"/>
      <c r="M60" s="159"/>
    </row>
    <row r="61" spans="2:14" s="66" customFormat="1" ht="14.25" outlineLevel="1" x14ac:dyDescent="0.2">
      <c r="B61" s="69"/>
      <c r="C61" s="83"/>
      <c r="D61" s="159"/>
      <c r="E61" s="159"/>
      <c r="F61" s="159"/>
      <c r="G61" s="159"/>
      <c r="H61" s="159"/>
      <c r="I61" s="159"/>
      <c r="J61" s="159"/>
      <c r="L61" s="159"/>
      <c r="M61" s="159"/>
    </row>
    <row r="62" spans="2:14" s="333" customFormat="1" ht="35.25" customHeight="1" outlineLevel="1" x14ac:dyDescent="0.25">
      <c r="B62" s="337">
        <v>2013</v>
      </c>
      <c r="C62" s="314" t="s">
        <v>37</v>
      </c>
      <c r="D62" s="314" t="s">
        <v>409</v>
      </c>
      <c r="E62" s="314" t="s">
        <v>410</v>
      </c>
      <c r="F62" s="314" t="s">
        <v>109</v>
      </c>
      <c r="G62" s="314" t="s">
        <v>117</v>
      </c>
      <c r="H62" s="314" t="s">
        <v>503</v>
      </c>
      <c r="I62" s="314" t="s">
        <v>118</v>
      </c>
      <c r="J62" s="314" t="s">
        <v>105</v>
      </c>
      <c r="K62" s="338" t="s">
        <v>34</v>
      </c>
      <c r="L62" s="332"/>
      <c r="M62" s="332"/>
    </row>
    <row r="63" spans="2:14" s="66" customFormat="1" outlineLevel="1" x14ac:dyDescent="0.25">
      <c r="B63" s="329" t="s">
        <v>35</v>
      </c>
      <c r="C63" s="316"/>
      <c r="D63" s="316"/>
      <c r="E63" s="316"/>
      <c r="F63" s="316"/>
      <c r="G63" s="316"/>
      <c r="H63" s="316"/>
      <c r="I63" s="316"/>
      <c r="J63" s="159"/>
      <c r="K63" s="340"/>
      <c r="L63" s="159"/>
      <c r="M63" s="159"/>
    </row>
    <row r="64" spans="2:14" s="66" customFormat="1" ht="14.25" outlineLevel="1" x14ac:dyDescent="0.2">
      <c r="B64" s="487" t="s">
        <v>524</v>
      </c>
      <c r="C64" s="318">
        <v>9833794</v>
      </c>
      <c r="D64" s="342">
        <v>5238114</v>
      </c>
      <c r="E64" s="342">
        <v>7020268</v>
      </c>
      <c r="F64" s="342"/>
      <c r="G64" s="342"/>
      <c r="H64" s="342">
        <v>467724</v>
      </c>
      <c r="I64" s="342"/>
      <c r="J64" s="317"/>
      <c r="K64" s="345">
        <f>SUM(C64:I64)</f>
        <v>22559900</v>
      </c>
      <c r="L64" s="159"/>
      <c r="M64" s="159"/>
    </row>
    <row r="65" spans="2:13" s="66" customFormat="1" ht="14.25" outlineLevel="1" x14ac:dyDescent="0.2">
      <c r="B65" s="343" t="s">
        <v>115</v>
      </c>
      <c r="C65" s="488">
        <f>C64/$K$64</f>
        <v>0.43589705628127784</v>
      </c>
      <c r="D65" s="488">
        <f t="shared" ref="D65:I65" si="22">D64/$K$64</f>
        <v>0.23218693345271921</v>
      </c>
      <c r="E65" s="488">
        <f>E64/$K$64</f>
        <v>0.31118347155794129</v>
      </c>
      <c r="F65" s="488">
        <f t="shared" si="22"/>
        <v>0</v>
      </c>
      <c r="G65" s="488">
        <f t="shared" si="22"/>
        <v>0</v>
      </c>
      <c r="H65" s="488">
        <f t="shared" si="22"/>
        <v>2.0732538708061649E-2</v>
      </c>
      <c r="I65" s="488">
        <f t="shared" si="22"/>
        <v>0</v>
      </c>
      <c r="J65" s="159"/>
      <c r="K65" s="486">
        <f>SUM(C65:I65)</f>
        <v>1</v>
      </c>
      <c r="L65" s="159"/>
      <c r="M65" s="159"/>
    </row>
    <row r="66" spans="2:13" s="66" customFormat="1" ht="14.25" outlineLevel="1" x14ac:dyDescent="0.2">
      <c r="B66" s="343" t="s">
        <v>335</v>
      </c>
      <c r="C66" s="504">
        <f>-$C$16*C65</f>
        <v>-16791.190505011105</v>
      </c>
      <c r="D66" s="504">
        <f>-$C$16*D65</f>
        <v>-8944.0728635321957</v>
      </c>
      <c r="E66" s="504">
        <f>-$C$16*E65</f>
        <v>-11987.098507883456</v>
      </c>
      <c r="F66" s="504">
        <f t="shared" ref="F66:I66" si="23">-$C$16*F65</f>
        <v>0</v>
      </c>
      <c r="G66" s="504">
        <f t="shared" si="23"/>
        <v>0</v>
      </c>
      <c r="H66" s="504">
        <f t="shared" si="23"/>
        <v>-798.63812357324275</v>
      </c>
      <c r="I66" s="504">
        <f t="shared" si="23"/>
        <v>0</v>
      </c>
      <c r="J66" s="159"/>
      <c r="K66" s="345">
        <f>SUM(C66:I66)</f>
        <v>-38521</v>
      </c>
      <c r="L66" s="159"/>
      <c r="M66" s="159"/>
    </row>
    <row r="67" spans="2:13" s="66" customFormat="1" ht="14.25" outlineLevel="1" x14ac:dyDescent="0.2">
      <c r="B67" s="343" t="s">
        <v>116</v>
      </c>
      <c r="C67" s="346">
        <f>C64+C66</f>
        <v>9817002.809494989</v>
      </c>
      <c r="D67" s="341">
        <f t="shared" ref="D67" si="24">D64+D66</f>
        <v>5229169.9271364678</v>
      </c>
      <c r="E67" s="341">
        <f t="shared" ref="E67" si="25">E64+E66</f>
        <v>7008280.901492117</v>
      </c>
      <c r="F67" s="341">
        <f t="shared" ref="F67" si="26">F64+F66</f>
        <v>0</v>
      </c>
      <c r="G67" s="341">
        <f t="shared" ref="G67" si="27">G64+G66</f>
        <v>0</v>
      </c>
      <c r="H67" s="341">
        <f t="shared" ref="H67" si="28">H64+H66</f>
        <v>466925.36187642673</v>
      </c>
      <c r="I67" s="341">
        <f t="shared" ref="I67" si="29">I64+I66</f>
        <v>0</v>
      </c>
      <c r="J67" s="509"/>
      <c r="K67" s="345">
        <f>SUM(C67:I67)</f>
        <v>22521379</v>
      </c>
      <c r="L67" s="159"/>
      <c r="M67" s="159"/>
    </row>
    <row r="68" spans="2:13" s="66" customFormat="1" outlineLevel="1" x14ac:dyDescent="0.25">
      <c r="B68" s="329" t="s">
        <v>36</v>
      </c>
      <c r="C68" s="159"/>
      <c r="D68" s="323"/>
      <c r="E68" s="349"/>
      <c r="F68" s="324"/>
      <c r="G68" s="325"/>
      <c r="H68" s="326"/>
      <c r="I68" s="159"/>
      <c r="J68" s="159"/>
      <c r="K68" s="350"/>
      <c r="L68" s="159"/>
      <c r="M68" s="159"/>
    </row>
    <row r="69" spans="2:13" s="66" customFormat="1" ht="14.25" outlineLevel="1" x14ac:dyDescent="0.2">
      <c r="B69" s="487" t="s">
        <v>525</v>
      </c>
      <c r="C69" s="159"/>
      <c r="D69" s="159"/>
      <c r="E69" s="341">
        <v>21680</v>
      </c>
      <c r="F69" s="341">
        <f t="shared" ref="F69:G69" si="30">F64*F72</f>
        <v>0</v>
      </c>
      <c r="G69" s="341">
        <f t="shared" si="30"/>
        <v>0</v>
      </c>
      <c r="H69" s="341">
        <v>1450</v>
      </c>
      <c r="I69" s="159"/>
      <c r="J69" s="159"/>
      <c r="K69" s="345">
        <f>SUM(C69:I69)</f>
        <v>23130</v>
      </c>
      <c r="L69" s="159"/>
      <c r="M69" s="159"/>
    </row>
    <row r="70" spans="2:13" s="66" customFormat="1" ht="14.25" outlineLevel="1" x14ac:dyDescent="0.2">
      <c r="B70" s="343" t="s">
        <v>119</v>
      </c>
      <c r="C70" s="159"/>
      <c r="D70" s="159"/>
      <c r="E70" s="341">
        <f>E66*E72</f>
        <v>-37.081889168509619</v>
      </c>
      <c r="F70" s="341">
        <f t="shared" ref="F70:H70" si="31">F66*F72</f>
        <v>0</v>
      </c>
      <c r="G70" s="341">
        <f t="shared" si="31"/>
        <v>0</v>
      </c>
      <c r="H70" s="341">
        <f t="shared" si="31"/>
        <v>-2.4801079010303941</v>
      </c>
      <c r="I70" s="159"/>
      <c r="J70" s="159"/>
      <c r="K70" s="351">
        <f>SUM(C70:I70)</f>
        <v>-39.561997069540013</v>
      </c>
      <c r="L70" s="159"/>
      <c r="M70" s="159"/>
    </row>
    <row r="71" spans="2:13" s="66" customFormat="1" ht="14.25" outlineLevel="1" x14ac:dyDescent="0.2">
      <c r="B71" s="343" t="s">
        <v>116</v>
      </c>
      <c r="C71" s="159"/>
      <c r="D71" s="159"/>
      <c r="E71" s="341">
        <f>E69+E70</f>
        <v>21642.918110831492</v>
      </c>
      <c r="F71" s="341">
        <f t="shared" ref="F71" si="32">F69+F70</f>
        <v>0</v>
      </c>
      <c r="G71" s="341">
        <f t="shared" ref="G71" si="33">G69+G70</f>
        <v>0</v>
      </c>
      <c r="H71" s="341">
        <f t="shared" ref="H71" si="34">H69+H70</f>
        <v>1447.5198920989696</v>
      </c>
      <c r="I71" s="159"/>
      <c r="J71" s="159"/>
      <c r="K71" s="345">
        <f>SUM(C71:I71)</f>
        <v>23090.438002930459</v>
      </c>
      <c r="L71" s="159"/>
      <c r="M71" s="159"/>
    </row>
    <row r="72" spans="2:13" s="66" customFormat="1" ht="14.25" outlineLevel="1" x14ac:dyDescent="0.2">
      <c r="B72" s="489" t="s">
        <v>404</v>
      </c>
      <c r="C72" s="328"/>
      <c r="D72" s="328"/>
      <c r="E72" s="508">
        <f>E69/E67</f>
        <v>3.0934833099204345E-3</v>
      </c>
      <c r="F72" s="508"/>
      <c r="G72" s="508"/>
      <c r="H72" s="508">
        <f>H69/H67</f>
        <v>3.1054213764977433E-3</v>
      </c>
      <c r="I72" s="328"/>
      <c r="J72" s="327"/>
      <c r="K72" s="491"/>
      <c r="L72" s="159"/>
      <c r="M72" s="159"/>
    </row>
    <row r="73" spans="2:13" s="66" customFormat="1" ht="14.25" outlineLevel="1" x14ac:dyDescent="0.2">
      <c r="B73" s="69"/>
      <c r="C73" s="83"/>
      <c r="L73" s="159"/>
    </row>
    <row r="74" spans="2:13" s="66" customFormat="1" ht="14.25" outlineLevel="1" x14ac:dyDescent="0.2">
      <c r="B74" s="69"/>
      <c r="C74" s="83"/>
    </row>
    <row r="75" spans="2:13" s="333" customFormat="1" ht="34.5" customHeight="1" outlineLevel="1" x14ac:dyDescent="0.25">
      <c r="B75" s="337">
        <v>2014</v>
      </c>
      <c r="C75" s="314" t="s">
        <v>37</v>
      </c>
      <c r="D75" s="314" t="s">
        <v>409</v>
      </c>
      <c r="E75" s="314" t="s">
        <v>410</v>
      </c>
      <c r="F75" s="314" t="s">
        <v>109</v>
      </c>
      <c r="G75" s="314" t="s">
        <v>117</v>
      </c>
      <c r="H75" s="314" t="s">
        <v>503</v>
      </c>
      <c r="I75" s="314" t="s">
        <v>118</v>
      </c>
      <c r="J75" s="314" t="s">
        <v>105</v>
      </c>
      <c r="K75" s="338" t="s">
        <v>34</v>
      </c>
    </row>
    <row r="76" spans="2:13" s="66" customFormat="1" outlineLevel="1" x14ac:dyDescent="0.25">
      <c r="B76" s="329" t="s">
        <v>35</v>
      </c>
      <c r="C76" s="316"/>
      <c r="D76" s="316"/>
      <c r="E76" s="316"/>
      <c r="F76" s="316"/>
      <c r="G76" s="316"/>
      <c r="H76" s="316"/>
      <c r="I76" s="316"/>
      <c r="J76" s="159"/>
      <c r="K76" s="340"/>
    </row>
    <row r="77" spans="2:13" s="66" customFormat="1" ht="14.25" outlineLevel="1" x14ac:dyDescent="0.2">
      <c r="B77" s="343" t="s">
        <v>526</v>
      </c>
      <c r="C77" s="318">
        <v>9743006</v>
      </c>
      <c r="D77" s="342">
        <v>5315999</v>
      </c>
      <c r="E77" s="342">
        <v>7851921</v>
      </c>
      <c r="F77" s="342"/>
      <c r="G77" s="342"/>
      <c r="H77" s="342">
        <v>466563</v>
      </c>
      <c r="I77" s="342"/>
      <c r="J77" s="317"/>
      <c r="K77" s="345">
        <f>SUM(C77:I77)</f>
        <v>23377489</v>
      </c>
    </row>
    <row r="78" spans="2:13" s="66" customFormat="1" ht="14.25" outlineLevel="1" x14ac:dyDescent="0.2">
      <c r="B78" s="343" t="s">
        <v>115</v>
      </c>
      <c r="C78" s="488">
        <f>C77/$K$77</f>
        <v>0.41676871284165723</v>
      </c>
      <c r="D78" s="488">
        <f>D77/$K$77</f>
        <v>0.22739820345974712</v>
      </c>
      <c r="E78" s="488">
        <f t="shared" ref="E78:I78" si="35">E77/$K$77</f>
        <v>0.33587529439111274</v>
      </c>
      <c r="F78" s="488">
        <f t="shared" si="35"/>
        <v>0</v>
      </c>
      <c r="G78" s="488">
        <f t="shared" si="35"/>
        <v>0</v>
      </c>
      <c r="H78" s="488">
        <f t="shared" si="35"/>
        <v>1.9957789307482939E-2</v>
      </c>
      <c r="I78" s="488">
        <f t="shared" si="35"/>
        <v>0</v>
      </c>
      <c r="J78" s="159"/>
      <c r="K78" s="486">
        <f>SUM(C78:I78)</f>
        <v>1</v>
      </c>
    </row>
    <row r="79" spans="2:13" s="66" customFormat="1" ht="14.25" outlineLevel="1" x14ac:dyDescent="0.2">
      <c r="B79" s="343" t="s">
        <v>335</v>
      </c>
      <c r="C79" s="504">
        <f>-$C$17*C78</f>
        <v>-31919.065410404</v>
      </c>
      <c r="D79" s="504">
        <f t="shared" ref="D79:I79" si="36">-$C$17*D78</f>
        <v>-17415.746208371653</v>
      </c>
      <c r="E79" s="504">
        <f t="shared" si="36"/>
        <v>-25723.681171532153</v>
      </c>
      <c r="F79" s="504">
        <f t="shared" si="36"/>
        <v>0</v>
      </c>
      <c r="G79" s="504">
        <f t="shared" si="36"/>
        <v>0</v>
      </c>
      <c r="H79" s="504">
        <f t="shared" si="36"/>
        <v>-1528.5072096921958</v>
      </c>
      <c r="I79" s="504">
        <f t="shared" si="36"/>
        <v>0</v>
      </c>
      <c r="J79" s="159"/>
      <c r="K79" s="345">
        <f>SUM(C79:I79)</f>
        <v>-76587</v>
      </c>
    </row>
    <row r="80" spans="2:13" s="66" customFormat="1" ht="14.25" outlineLevel="1" x14ac:dyDescent="0.2">
      <c r="B80" s="343" t="s">
        <v>116</v>
      </c>
      <c r="C80" s="346">
        <f>C77+C79</f>
        <v>9711086.9345895965</v>
      </c>
      <c r="D80" s="341">
        <f t="shared" ref="D80" si="37">D77+D79</f>
        <v>5298583.2537916284</v>
      </c>
      <c r="E80" s="341">
        <f t="shared" ref="E80" si="38">E77+E79</f>
        <v>7826197.3188284682</v>
      </c>
      <c r="F80" s="341">
        <f t="shared" ref="F80" si="39">F77+F79</f>
        <v>0</v>
      </c>
      <c r="G80" s="341">
        <f t="shared" ref="G80" si="40">G77+G79</f>
        <v>0</v>
      </c>
      <c r="H80" s="341">
        <f t="shared" ref="H80" si="41">H77+H79</f>
        <v>465034.49279030779</v>
      </c>
      <c r="I80" s="341">
        <f t="shared" ref="I80" si="42">I77+I79</f>
        <v>0</v>
      </c>
      <c r="J80" s="159"/>
      <c r="K80" s="345">
        <f>SUM(C80:I80)</f>
        <v>23300902</v>
      </c>
    </row>
    <row r="81" spans="2:11" s="66" customFormat="1" outlineLevel="1" x14ac:dyDescent="0.25">
      <c r="B81" s="329" t="s">
        <v>36</v>
      </c>
      <c r="C81" s="159"/>
      <c r="D81" s="323"/>
      <c r="E81" s="349"/>
      <c r="F81" s="324"/>
      <c r="G81" s="325"/>
      <c r="H81" s="326"/>
      <c r="I81" s="159"/>
      <c r="J81" s="159"/>
      <c r="K81" s="350"/>
    </row>
    <row r="82" spans="2:11" s="66" customFormat="1" ht="14.25" outlineLevel="1" x14ac:dyDescent="0.2">
      <c r="B82" s="343" t="s">
        <v>527</v>
      </c>
      <c r="C82" s="159"/>
      <c r="D82" s="159"/>
      <c r="E82" s="341">
        <v>24636</v>
      </c>
      <c r="F82" s="341">
        <f t="shared" ref="F82:G82" si="43">F77*F85</f>
        <v>0</v>
      </c>
      <c r="G82" s="341">
        <f t="shared" si="43"/>
        <v>0</v>
      </c>
      <c r="H82" s="341">
        <v>1455</v>
      </c>
      <c r="I82" s="159"/>
      <c r="J82" s="159"/>
      <c r="K82" s="345">
        <f>SUM(C82:I82)</f>
        <v>26091</v>
      </c>
    </row>
    <row r="83" spans="2:11" s="66" customFormat="1" ht="14.25" outlineLevel="1" x14ac:dyDescent="0.2">
      <c r="B83" s="343" t="s">
        <v>119</v>
      </c>
      <c r="C83" s="159"/>
      <c r="D83" s="159"/>
      <c r="E83" s="341">
        <f>E79*E85</f>
        <v>-80.975291514465837</v>
      </c>
      <c r="F83" s="341">
        <f t="shared" ref="F83:H83" si="44">F79*F85</f>
        <v>0</v>
      </c>
      <c r="G83" s="341">
        <f t="shared" si="44"/>
        <v>0</v>
      </c>
      <c r="H83" s="341">
        <f t="shared" si="44"/>
        <v>-4.7823936172084673</v>
      </c>
      <c r="I83" s="159"/>
      <c r="J83" s="159"/>
      <c r="K83" s="351">
        <f>SUM(C83:I83)</f>
        <v>-85.757685131674307</v>
      </c>
    </row>
    <row r="84" spans="2:11" s="66" customFormat="1" ht="14.25" outlineLevel="1" x14ac:dyDescent="0.2">
      <c r="B84" s="343" t="s">
        <v>116</v>
      </c>
      <c r="C84" s="159"/>
      <c r="D84" s="159"/>
      <c r="E84" s="341">
        <f>E82+E83</f>
        <v>24555.024708485533</v>
      </c>
      <c r="F84" s="341">
        <f t="shared" ref="F84" si="45">F82+F83</f>
        <v>0</v>
      </c>
      <c r="G84" s="341">
        <f t="shared" ref="G84" si="46">G82+G83</f>
        <v>0</v>
      </c>
      <c r="H84" s="341">
        <f t="shared" ref="H84" si="47">H82+H83</f>
        <v>1450.2176063827915</v>
      </c>
      <c r="I84" s="159"/>
      <c r="J84" s="159"/>
      <c r="K84" s="345">
        <f>SUM(C84:I84)</f>
        <v>26005.242314868323</v>
      </c>
    </row>
    <row r="85" spans="2:11" s="66" customFormat="1" ht="14.25" outlineLevel="1" x14ac:dyDescent="0.2">
      <c r="B85" s="489" t="s">
        <v>403</v>
      </c>
      <c r="C85" s="328"/>
      <c r="D85" s="328"/>
      <c r="E85" s="508">
        <f>E82/E80</f>
        <v>3.1478889422746951E-3</v>
      </c>
      <c r="F85" s="508"/>
      <c r="G85" s="508"/>
      <c r="H85" s="508">
        <f>H82/H80</f>
        <v>3.1288001697888784E-3</v>
      </c>
      <c r="I85" s="328"/>
      <c r="J85" s="327"/>
      <c r="K85" s="491"/>
    </row>
    <row r="86" spans="2:11" s="66" customFormat="1" ht="14.25" outlineLevel="1" x14ac:dyDescent="0.2">
      <c r="C86" s="83"/>
    </row>
    <row r="87" spans="2:11" s="66" customFormat="1" ht="14.25" outlineLevel="1" x14ac:dyDescent="0.2">
      <c r="B87" s="83"/>
      <c r="C87" s="331"/>
    </row>
    <row r="88" spans="2:11" s="66" customFormat="1" ht="26.45" customHeight="1" outlineLevel="1" x14ac:dyDescent="0.2">
      <c r="B88" s="337">
        <v>2015</v>
      </c>
      <c r="C88" s="314" t="s">
        <v>37</v>
      </c>
      <c r="D88" s="314" t="s">
        <v>409</v>
      </c>
      <c r="E88" s="314" t="s">
        <v>410</v>
      </c>
      <c r="F88" s="314" t="s">
        <v>109</v>
      </c>
      <c r="G88" s="314" t="s">
        <v>117</v>
      </c>
      <c r="H88" s="314" t="s">
        <v>503</v>
      </c>
      <c r="I88" s="314" t="s">
        <v>118</v>
      </c>
      <c r="J88" s="314" t="s">
        <v>105</v>
      </c>
      <c r="K88" s="338" t="s">
        <v>34</v>
      </c>
    </row>
    <row r="89" spans="2:11" s="66" customFormat="1" outlineLevel="1" x14ac:dyDescent="0.25">
      <c r="B89" s="329" t="s">
        <v>35</v>
      </c>
      <c r="C89" s="316"/>
      <c r="D89" s="316"/>
      <c r="E89" s="316"/>
      <c r="F89" s="316"/>
      <c r="G89" s="316"/>
      <c r="H89" s="316"/>
      <c r="I89" s="316"/>
      <c r="J89" s="159"/>
      <c r="K89" s="340"/>
    </row>
    <row r="90" spans="2:11" s="66" customFormat="1" ht="14.25" outlineLevel="1" x14ac:dyDescent="0.2">
      <c r="B90" s="343" t="s">
        <v>528</v>
      </c>
      <c r="C90" s="318">
        <v>9225364</v>
      </c>
      <c r="D90" s="342">
        <v>5110232</v>
      </c>
      <c r="E90" s="342">
        <v>17571100</v>
      </c>
      <c r="F90" s="342"/>
      <c r="G90" s="342"/>
      <c r="H90" s="342">
        <v>463596</v>
      </c>
      <c r="I90" s="342"/>
      <c r="J90" s="317"/>
      <c r="K90" s="345">
        <f>SUM(C90:I90)</f>
        <v>32370292</v>
      </c>
    </row>
    <row r="91" spans="2:11" s="66" customFormat="1" ht="14.25" outlineLevel="1" x14ac:dyDescent="0.2">
      <c r="B91" s="343" t="s">
        <v>115</v>
      </c>
      <c r="C91" s="488">
        <f>C90/$K$90</f>
        <v>0.28499477236720633</v>
      </c>
      <c r="D91" s="488">
        <f>D90/$K$90</f>
        <v>0.15786796115401122</v>
      </c>
      <c r="E91" s="488">
        <f>E90/$K$90</f>
        <v>0.54281561624467278</v>
      </c>
      <c r="F91" s="488">
        <f t="shared" ref="F91:I91" si="48">F90/$K$90</f>
        <v>0</v>
      </c>
      <c r="G91" s="488">
        <f t="shared" si="48"/>
        <v>0</v>
      </c>
      <c r="H91" s="488">
        <f t="shared" si="48"/>
        <v>1.4321650234109719E-2</v>
      </c>
      <c r="I91" s="488">
        <f t="shared" si="48"/>
        <v>0</v>
      </c>
      <c r="J91" s="159"/>
      <c r="K91" s="486">
        <f>SUM(C91:I91)</f>
        <v>1</v>
      </c>
    </row>
    <row r="92" spans="2:11" s="66" customFormat="1" ht="14.25" outlineLevel="1" x14ac:dyDescent="0.2">
      <c r="B92" s="343" t="s">
        <v>335</v>
      </c>
      <c r="C92" s="504">
        <f>-$C$18*C91</f>
        <v>-15471.143564242177</v>
      </c>
      <c r="D92" s="504">
        <f>-$C$18*D91</f>
        <v>-8569.9743574979184</v>
      </c>
      <c r="E92" s="504">
        <f>-$C$18*E91</f>
        <v>-29467.131126929595</v>
      </c>
      <c r="F92" s="504">
        <f t="shared" ref="F92:I92" si="49">-$C$18*F91</f>
        <v>0</v>
      </c>
      <c r="G92" s="504">
        <f t="shared" si="49"/>
        <v>0</v>
      </c>
      <c r="H92" s="504">
        <f t="shared" si="49"/>
        <v>-777.46095133031235</v>
      </c>
      <c r="I92" s="504">
        <f t="shared" si="49"/>
        <v>0</v>
      </c>
      <c r="J92" s="159"/>
      <c r="K92" s="345">
        <f>SUM(C92:I92)</f>
        <v>-54285.710000000006</v>
      </c>
    </row>
    <row r="93" spans="2:11" s="66" customFormat="1" ht="14.25" outlineLevel="1" x14ac:dyDescent="0.2">
      <c r="B93" s="343" t="s">
        <v>116</v>
      </c>
      <c r="C93" s="346">
        <f>C90+C92</f>
        <v>9209892.8564357571</v>
      </c>
      <c r="D93" s="341">
        <f t="shared" ref="D93:I93" si="50">D90+D92</f>
        <v>5101662.0256425021</v>
      </c>
      <c r="E93" s="341">
        <f t="shared" si="50"/>
        <v>17541632.868873071</v>
      </c>
      <c r="F93" s="341">
        <f t="shared" si="50"/>
        <v>0</v>
      </c>
      <c r="G93" s="341">
        <f t="shared" si="50"/>
        <v>0</v>
      </c>
      <c r="H93" s="341">
        <f t="shared" si="50"/>
        <v>462818.53904866969</v>
      </c>
      <c r="I93" s="341">
        <f t="shared" si="50"/>
        <v>0</v>
      </c>
      <c r="J93" s="159"/>
      <c r="K93" s="345">
        <f>SUM(C93:I93)</f>
        <v>32316006.289999999</v>
      </c>
    </row>
    <row r="94" spans="2:11" s="66" customFormat="1" outlineLevel="1" x14ac:dyDescent="0.25">
      <c r="B94" s="329" t="s">
        <v>36</v>
      </c>
      <c r="C94" s="159"/>
      <c r="D94" s="323"/>
      <c r="E94" s="349"/>
      <c r="F94" s="324"/>
      <c r="G94" s="325"/>
      <c r="H94" s="326"/>
      <c r="I94" s="159"/>
      <c r="J94" s="159"/>
      <c r="K94" s="350"/>
    </row>
    <row r="95" spans="2:11" s="66" customFormat="1" ht="14.25" outlineLevel="1" x14ac:dyDescent="0.2">
      <c r="B95" s="343" t="s">
        <v>529</v>
      </c>
      <c r="C95" s="159"/>
      <c r="D95" s="159"/>
      <c r="E95" s="341">
        <v>50899</v>
      </c>
      <c r="F95" s="341">
        <f t="shared" ref="F95:G95" si="51">F90*F98</f>
        <v>0</v>
      </c>
      <c r="G95" s="341">
        <f t="shared" si="51"/>
        <v>0</v>
      </c>
      <c r="H95" s="341">
        <v>1436</v>
      </c>
      <c r="I95" s="159"/>
      <c r="J95" s="159"/>
      <c r="K95" s="345">
        <f>SUM(C95:I95)</f>
        <v>52335</v>
      </c>
    </row>
    <row r="96" spans="2:11" s="66" customFormat="1" ht="14.25" outlineLevel="1" x14ac:dyDescent="0.2">
      <c r="B96" s="343" t="s">
        <v>119</v>
      </c>
      <c r="C96" s="159"/>
      <c r="D96" s="159"/>
      <c r="E96" s="341">
        <f>E92*E98</f>
        <v>-85.502160399845636</v>
      </c>
      <c r="F96" s="341">
        <f t="shared" ref="F96:H96" si="52">F92*F98</f>
        <v>0</v>
      </c>
      <c r="G96" s="341">
        <f t="shared" si="52"/>
        <v>0</v>
      </c>
      <c r="H96" s="341">
        <f t="shared" si="52"/>
        <v>-2.4122497953629405</v>
      </c>
      <c r="I96" s="159"/>
      <c r="J96" s="159"/>
      <c r="K96" s="351">
        <f>SUM(C96:I96)</f>
        <v>-87.914410195208575</v>
      </c>
    </row>
    <row r="97" spans="2:12" s="66" customFormat="1" ht="14.25" outlineLevel="1" x14ac:dyDescent="0.2">
      <c r="B97" s="343" t="s">
        <v>116</v>
      </c>
      <c r="C97" s="159"/>
      <c r="D97" s="159"/>
      <c r="E97" s="341">
        <f>E95+E96</f>
        <v>50813.497839600153</v>
      </c>
      <c r="F97" s="341">
        <f t="shared" ref="F97:H97" si="53">F95+F96</f>
        <v>0</v>
      </c>
      <c r="G97" s="341">
        <f t="shared" si="53"/>
        <v>0</v>
      </c>
      <c r="H97" s="341">
        <f t="shared" si="53"/>
        <v>1433.5877502046371</v>
      </c>
      <c r="I97" s="159"/>
      <c r="J97" s="159"/>
      <c r="K97" s="345">
        <f>SUM(C97:I97)</f>
        <v>52247.085589804788</v>
      </c>
    </row>
    <row r="98" spans="2:12" s="66" customFormat="1" ht="14.25" outlineLevel="1" x14ac:dyDescent="0.2">
      <c r="B98" s="489" t="s">
        <v>403</v>
      </c>
      <c r="C98" s="328"/>
      <c r="D98" s="328"/>
      <c r="E98" s="508">
        <f>E95/E93</f>
        <v>2.9016112912908041E-3</v>
      </c>
      <c r="F98" s="508"/>
      <c r="G98" s="508"/>
      <c r="H98" s="508">
        <f>H95/H93</f>
        <v>3.1027279135181557E-3</v>
      </c>
      <c r="I98" s="328"/>
      <c r="J98" s="327"/>
      <c r="K98" s="491"/>
    </row>
    <row r="99" spans="2:12" s="66" customFormat="1" ht="14.25" outlineLevel="1" x14ac:dyDescent="0.2">
      <c r="B99" s="83"/>
    </row>
    <row r="100" spans="2:12" s="66" customFormat="1" ht="14.25" outlineLevel="1" x14ac:dyDescent="0.2">
      <c r="B100" s="83"/>
    </row>
    <row r="101" spans="2:12" s="66" customFormat="1" ht="30" customHeight="1" outlineLevel="1" x14ac:dyDescent="0.2">
      <c r="B101" s="337">
        <v>2016</v>
      </c>
      <c r="C101" s="314" t="s">
        <v>37</v>
      </c>
      <c r="D101" s="314" t="s">
        <v>409</v>
      </c>
      <c r="E101" s="314" t="s">
        <v>410</v>
      </c>
      <c r="F101" s="314" t="s">
        <v>109</v>
      </c>
      <c r="G101" s="314" t="s">
        <v>117</v>
      </c>
      <c r="H101" s="314" t="s">
        <v>503</v>
      </c>
      <c r="I101" s="314" t="s">
        <v>118</v>
      </c>
      <c r="J101" s="314" t="s">
        <v>105</v>
      </c>
      <c r="K101" s="338" t="s">
        <v>34</v>
      </c>
    </row>
    <row r="102" spans="2:12" s="66" customFormat="1" outlineLevel="1" x14ac:dyDescent="0.25">
      <c r="B102" s="329" t="s">
        <v>35</v>
      </c>
      <c r="C102" s="316"/>
      <c r="D102" s="316"/>
      <c r="E102" s="316"/>
      <c r="F102" s="316"/>
      <c r="G102" s="316"/>
      <c r="H102" s="316"/>
      <c r="I102" s="316"/>
      <c r="J102" s="159"/>
      <c r="K102" s="340"/>
    </row>
    <row r="103" spans="2:12" s="66" customFormat="1" ht="14.25" outlineLevel="1" x14ac:dyDescent="0.2">
      <c r="B103" s="343" t="s">
        <v>530</v>
      </c>
      <c r="C103" s="318">
        <v>9625755</v>
      </c>
      <c r="D103" s="342">
        <v>5275055</v>
      </c>
      <c r="E103" s="342">
        <v>11869754</v>
      </c>
      <c r="F103" s="342"/>
      <c r="G103" s="342"/>
      <c r="H103" s="342">
        <v>461749</v>
      </c>
      <c r="I103" s="342"/>
      <c r="J103" s="317"/>
      <c r="K103" s="345">
        <f>SUM(C103:I103)</f>
        <v>27232313</v>
      </c>
    </row>
    <row r="104" spans="2:12" s="23" customFormat="1" outlineLevel="1" x14ac:dyDescent="0.25">
      <c r="B104" s="343" t="s">
        <v>115</v>
      </c>
      <c r="C104" s="488">
        <f>C103/$K$103</f>
        <v>0.35346813911840685</v>
      </c>
      <c r="D104" s="488">
        <f t="shared" ref="D104:I104" si="54">D103/$K$103</f>
        <v>0.1937057274569369</v>
      </c>
      <c r="E104" s="488">
        <f t="shared" si="54"/>
        <v>0.43587021051057984</v>
      </c>
      <c r="F104" s="488">
        <f t="shared" si="54"/>
        <v>0</v>
      </c>
      <c r="G104" s="488">
        <f t="shared" si="54"/>
        <v>0</v>
      </c>
      <c r="H104" s="488">
        <f t="shared" si="54"/>
        <v>1.6955922914076375E-2</v>
      </c>
      <c r="I104" s="488">
        <f t="shared" si="54"/>
        <v>0</v>
      </c>
      <c r="J104" s="159"/>
      <c r="K104" s="486">
        <f>SUM(C104:I104)</f>
        <v>0.99999999999999989</v>
      </c>
      <c r="L104" s="66"/>
    </row>
    <row r="105" spans="2:12" s="23" customFormat="1" outlineLevel="1" x14ac:dyDescent="0.25">
      <c r="B105" s="343" t="s">
        <v>335</v>
      </c>
      <c r="C105" s="504">
        <f>-$C$19*C104</f>
        <v>-19188.26889442149</v>
      </c>
      <c r="D105" s="504">
        <f t="shared" ref="D105:I105" si="55">-$C$19*D104</f>
        <v>-10515.452946066314</v>
      </c>
      <c r="E105" s="504">
        <f t="shared" si="55"/>
        <v>-23661.52384541629</v>
      </c>
      <c r="F105" s="504">
        <f t="shared" si="55"/>
        <v>0</v>
      </c>
      <c r="G105" s="504">
        <f t="shared" si="55"/>
        <v>0</v>
      </c>
      <c r="H105" s="504">
        <f t="shared" si="55"/>
        <v>-920.46431409590502</v>
      </c>
      <c r="I105" s="504">
        <f t="shared" si="55"/>
        <v>0</v>
      </c>
      <c r="J105" s="159"/>
      <c r="K105" s="345">
        <f>SUM(C105:I105)</f>
        <v>-54285.71</v>
      </c>
    </row>
    <row r="106" spans="2:12" s="23" customFormat="1" outlineLevel="1" x14ac:dyDescent="0.25">
      <c r="B106" s="343" t="s">
        <v>116</v>
      </c>
      <c r="C106" s="346">
        <f>C103+C105</f>
        <v>9606566.7311055791</v>
      </c>
      <c r="D106" s="341">
        <f t="shared" ref="D106:I106" si="56">D103+D105</f>
        <v>5264539.5470539341</v>
      </c>
      <c r="E106" s="341">
        <f t="shared" si="56"/>
        <v>11846092.476154584</v>
      </c>
      <c r="F106" s="341">
        <f t="shared" si="56"/>
        <v>0</v>
      </c>
      <c r="G106" s="341">
        <f t="shared" si="56"/>
        <v>0</v>
      </c>
      <c r="H106" s="341">
        <f t="shared" si="56"/>
        <v>460828.53568590409</v>
      </c>
      <c r="I106" s="341">
        <f t="shared" si="56"/>
        <v>0</v>
      </c>
      <c r="J106" s="159"/>
      <c r="K106" s="345">
        <f>SUM(C106:I106)</f>
        <v>27178027.290000003</v>
      </c>
    </row>
    <row r="107" spans="2:12" s="23" customFormat="1" outlineLevel="1" x14ac:dyDescent="0.25">
      <c r="B107" s="329" t="s">
        <v>36</v>
      </c>
      <c r="C107" s="159"/>
      <c r="D107" s="323"/>
      <c r="E107" s="349"/>
      <c r="F107" s="324"/>
      <c r="G107" s="325"/>
      <c r="H107" s="326"/>
      <c r="I107" s="159"/>
      <c r="J107" s="159"/>
      <c r="K107" s="350"/>
    </row>
    <row r="108" spans="2:12" s="23" customFormat="1" outlineLevel="1" x14ac:dyDescent="0.25">
      <c r="B108" s="343" t="s">
        <v>531</v>
      </c>
      <c r="C108" s="159"/>
      <c r="D108" s="159"/>
      <c r="E108" s="341">
        <v>33610</v>
      </c>
      <c r="F108" s="341">
        <f t="shared" ref="F108:G108" si="57">F103*F111</f>
        <v>0</v>
      </c>
      <c r="G108" s="341">
        <f t="shared" si="57"/>
        <v>0</v>
      </c>
      <c r="H108" s="341">
        <v>1430</v>
      </c>
      <c r="I108" s="159"/>
      <c r="J108" s="159"/>
      <c r="K108" s="345">
        <f>SUM(C108:I108)</f>
        <v>35040</v>
      </c>
    </row>
    <row r="109" spans="2:12" s="23" customFormat="1" outlineLevel="1" x14ac:dyDescent="0.25">
      <c r="B109" s="343" t="s">
        <v>119</v>
      </c>
      <c r="C109" s="159"/>
      <c r="D109" s="159"/>
      <c r="E109" s="341">
        <f>E105*E111</f>
        <v>-67.133007617934439</v>
      </c>
      <c r="F109" s="341">
        <f t="shared" ref="F109:H109" si="58">F105*F111</f>
        <v>0</v>
      </c>
      <c r="G109" s="341">
        <f t="shared" si="58"/>
        <v>0</v>
      </c>
      <c r="H109" s="341">
        <f t="shared" si="58"/>
        <v>-2.856298747207564</v>
      </c>
      <c r="I109" s="159"/>
      <c r="J109" s="159"/>
      <c r="K109" s="351">
        <f>SUM(C109:I109)</f>
        <v>-69.989306365141999</v>
      </c>
    </row>
    <row r="110" spans="2:12" s="23" customFormat="1" outlineLevel="1" x14ac:dyDescent="0.25">
      <c r="B110" s="343" t="s">
        <v>116</v>
      </c>
      <c r="C110" s="159"/>
      <c r="D110" s="159"/>
      <c r="E110" s="341">
        <f>E108+E109</f>
        <v>33542.866992382063</v>
      </c>
      <c r="F110" s="341">
        <f t="shared" ref="F110:H110" si="59">F108+F109</f>
        <v>0</v>
      </c>
      <c r="G110" s="341">
        <f t="shared" si="59"/>
        <v>0</v>
      </c>
      <c r="H110" s="341">
        <f t="shared" si="59"/>
        <v>1427.1437012527924</v>
      </c>
      <c r="I110" s="159"/>
      <c r="J110" s="159"/>
      <c r="K110" s="345">
        <f>SUM(C110:I110)</f>
        <v>34970.010693634853</v>
      </c>
    </row>
    <row r="111" spans="2:12" s="23" customFormat="1" outlineLevel="1" x14ac:dyDescent="0.25">
      <c r="B111" s="489" t="s">
        <v>403</v>
      </c>
      <c r="C111" s="328"/>
      <c r="D111" s="328"/>
      <c r="E111" s="508">
        <f>E108/E106</f>
        <v>2.8372224906782341E-3</v>
      </c>
      <c r="F111" s="508"/>
      <c r="G111" s="508"/>
      <c r="H111" s="508">
        <f>H108/H106</f>
        <v>3.1031064468947578E-3</v>
      </c>
      <c r="I111" s="328"/>
      <c r="J111" s="327"/>
      <c r="K111" s="491"/>
    </row>
    <row r="112" spans="2:12" s="23" customFormat="1" outlineLevel="1" x14ac:dyDescent="0.25">
      <c r="B112" s="65"/>
    </row>
    <row r="113" spans="2:12" s="23" customFormat="1" outlineLevel="1" x14ac:dyDescent="0.25">
      <c r="B113" s="65"/>
    </row>
    <row r="114" spans="2:12" s="23" customFormat="1" ht="20.45" customHeight="1" outlineLevel="1" x14ac:dyDescent="0.25">
      <c r="B114" s="337">
        <v>2017</v>
      </c>
      <c r="C114" s="314" t="s">
        <v>37</v>
      </c>
      <c r="D114" s="314" t="s">
        <v>409</v>
      </c>
      <c r="E114" s="314" t="s">
        <v>410</v>
      </c>
      <c r="F114" s="314" t="s">
        <v>109</v>
      </c>
      <c r="G114" s="314" t="s">
        <v>117</v>
      </c>
      <c r="H114" s="314" t="s">
        <v>503</v>
      </c>
      <c r="I114" s="314" t="s">
        <v>118</v>
      </c>
      <c r="J114" s="314" t="s">
        <v>105</v>
      </c>
      <c r="K114" s="338" t="s">
        <v>34</v>
      </c>
    </row>
    <row r="115" spans="2:12" s="23" customFormat="1" outlineLevel="1" x14ac:dyDescent="0.25">
      <c r="B115" s="329" t="s">
        <v>35</v>
      </c>
      <c r="C115" s="316"/>
      <c r="D115" s="316"/>
      <c r="E115" s="316"/>
      <c r="F115" s="316"/>
      <c r="G115" s="316"/>
      <c r="H115" s="316"/>
      <c r="I115" s="316"/>
      <c r="J115" s="159"/>
      <c r="K115" s="340"/>
    </row>
    <row r="116" spans="2:12" s="23" customFormat="1" outlineLevel="1" x14ac:dyDescent="0.25">
      <c r="B116" s="343" t="s">
        <v>532</v>
      </c>
      <c r="C116" s="318">
        <v>9682147</v>
      </c>
      <c r="D116" s="342">
        <v>5119281</v>
      </c>
      <c r="E116" s="342">
        <v>15044561</v>
      </c>
      <c r="F116" s="342"/>
      <c r="G116" s="342"/>
      <c r="H116" s="342">
        <v>461749</v>
      </c>
      <c r="I116" s="342"/>
      <c r="J116" s="317"/>
      <c r="K116" s="345">
        <f>SUM(C116:I116)</f>
        <v>30307738</v>
      </c>
    </row>
    <row r="117" spans="2:12" s="23" customFormat="1" outlineLevel="1" x14ac:dyDescent="0.25">
      <c r="B117" s="343" t="s">
        <v>115</v>
      </c>
      <c r="C117" s="488">
        <f>C116/$K$116</f>
        <v>0.31946122142140732</v>
      </c>
      <c r="D117" s="488">
        <f>D116/$K$116</f>
        <v>0.16891003215086522</v>
      </c>
      <c r="E117" s="488">
        <f t="shared" ref="E117:I117" si="60">E116/$K$116</f>
        <v>0.49639339630031115</v>
      </c>
      <c r="F117" s="488">
        <f t="shared" si="60"/>
        <v>0</v>
      </c>
      <c r="G117" s="488">
        <f t="shared" si="60"/>
        <v>0</v>
      </c>
      <c r="H117" s="488">
        <f t="shared" si="60"/>
        <v>1.5235350127416305E-2</v>
      </c>
      <c r="I117" s="488">
        <f t="shared" si="60"/>
        <v>0</v>
      </c>
      <c r="J117" s="159"/>
      <c r="K117" s="486">
        <f>SUM(C117:I117)</f>
        <v>1</v>
      </c>
      <c r="L117" s="66"/>
    </row>
    <row r="118" spans="2:12" s="23" customFormat="1" outlineLevel="1" x14ac:dyDescent="0.25">
      <c r="B118" s="343" t="s">
        <v>335</v>
      </c>
      <c r="C118" s="504">
        <f>-$C$20*C117</f>
        <v>-17342.179222328305</v>
      </c>
      <c r="D118" s="504">
        <f t="shared" ref="D118:I118" si="61">-$C$20*D117</f>
        <v>-9169.4010214325463</v>
      </c>
      <c r="E118" s="504">
        <f t="shared" si="61"/>
        <v>-26947.067957473762</v>
      </c>
      <c r="F118" s="504">
        <f t="shared" si="61"/>
        <v>0</v>
      </c>
      <c r="G118" s="504">
        <f t="shared" si="61"/>
        <v>0</v>
      </c>
      <c r="H118" s="504">
        <f t="shared" si="61"/>
        <v>-827.06179876538454</v>
      </c>
      <c r="I118" s="504">
        <f t="shared" si="61"/>
        <v>0</v>
      </c>
      <c r="J118" s="159"/>
      <c r="K118" s="345">
        <f>SUM(C118:I118)</f>
        <v>-54285.709999999992</v>
      </c>
    </row>
    <row r="119" spans="2:12" s="23" customFormat="1" outlineLevel="1" x14ac:dyDescent="0.25">
      <c r="B119" s="343" t="s">
        <v>116</v>
      </c>
      <c r="C119" s="346">
        <f>C116+C118</f>
        <v>9664804.8207776714</v>
      </c>
      <c r="D119" s="341">
        <f>D116+D118</f>
        <v>5110111.5989785679</v>
      </c>
      <c r="E119" s="341">
        <f t="shared" ref="E119:I119" si="62">E116+E118</f>
        <v>15017613.932042526</v>
      </c>
      <c r="F119" s="341">
        <f t="shared" si="62"/>
        <v>0</v>
      </c>
      <c r="G119" s="341">
        <f t="shared" si="62"/>
        <v>0</v>
      </c>
      <c r="H119" s="341">
        <f t="shared" si="62"/>
        <v>460921.93820123462</v>
      </c>
      <c r="I119" s="341">
        <f t="shared" si="62"/>
        <v>0</v>
      </c>
      <c r="J119" s="159"/>
      <c r="K119" s="345">
        <f>SUM(C119:I119)</f>
        <v>30253452.289999999</v>
      </c>
    </row>
    <row r="120" spans="2:12" s="23" customFormat="1" outlineLevel="1" x14ac:dyDescent="0.25">
      <c r="B120" s="329" t="s">
        <v>36</v>
      </c>
      <c r="C120" s="159"/>
      <c r="D120" s="323"/>
      <c r="E120" s="349"/>
      <c r="F120" s="324"/>
      <c r="G120" s="325"/>
      <c r="H120" s="326"/>
      <c r="I120" s="159"/>
      <c r="J120" s="159"/>
      <c r="K120" s="350"/>
    </row>
    <row r="121" spans="2:12" s="23" customFormat="1" outlineLevel="1" x14ac:dyDescent="0.25">
      <c r="B121" s="343" t="s">
        <v>533</v>
      </c>
      <c r="C121" s="159"/>
      <c r="D121" s="159"/>
      <c r="E121" s="341">
        <v>45599</v>
      </c>
      <c r="F121" s="341">
        <f t="shared" ref="F121:G121" si="63">F116*F124</f>
        <v>0</v>
      </c>
      <c r="G121" s="341">
        <f t="shared" si="63"/>
        <v>0</v>
      </c>
      <c r="H121" s="341">
        <v>1430</v>
      </c>
      <c r="I121" s="159"/>
      <c r="J121" s="159"/>
      <c r="K121" s="345">
        <f>SUM(C121:I121)</f>
        <v>47029</v>
      </c>
    </row>
    <row r="122" spans="2:12" s="23" customFormat="1" outlineLevel="1" x14ac:dyDescent="0.25">
      <c r="B122" s="343" t="s">
        <v>119</v>
      </c>
      <c r="C122" s="159"/>
      <c r="D122" s="159"/>
      <c r="E122" s="341">
        <f>E118*E124</f>
        <v>-81.821210570015239</v>
      </c>
      <c r="F122" s="341">
        <f t="shared" ref="F122:H122" si="64">F118*F124</f>
        <v>0</v>
      </c>
      <c r="G122" s="341">
        <f t="shared" si="64"/>
        <v>0</v>
      </c>
      <c r="H122" s="341">
        <f t="shared" si="64"/>
        <v>-2.565940724908919</v>
      </c>
      <c r="I122" s="159"/>
      <c r="J122" s="159"/>
      <c r="K122" s="351">
        <f>SUM(C122:I122)</f>
        <v>-84.387151294924152</v>
      </c>
    </row>
    <row r="123" spans="2:12" s="23" customFormat="1" outlineLevel="1" x14ac:dyDescent="0.25">
      <c r="B123" s="343" t="s">
        <v>116</v>
      </c>
      <c r="C123" s="159"/>
      <c r="D123" s="159"/>
      <c r="E123" s="341">
        <f>E121+E122</f>
        <v>45517.178789429985</v>
      </c>
      <c r="F123" s="341">
        <f t="shared" ref="F123:H123" si="65">F121+F122</f>
        <v>0</v>
      </c>
      <c r="G123" s="341">
        <f t="shared" si="65"/>
        <v>0</v>
      </c>
      <c r="H123" s="341">
        <f t="shared" si="65"/>
        <v>1427.4340592750912</v>
      </c>
      <c r="I123" s="159"/>
      <c r="J123" s="159"/>
      <c r="K123" s="345">
        <f>SUM(C123:I123)</f>
        <v>46944.612848705074</v>
      </c>
    </row>
    <row r="124" spans="2:12" s="23" customFormat="1" outlineLevel="1" x14ac:dyDescent="0.25">
      <c r="B124" s="489" t="s">
        <v>403</v>
      </c>
      <c r="C124" s="328"/>
      <c r="D124" s="328"/>
      <c r="E124" s="508">
        <f>E121/E119</f>
        <v>3.0363678415455272E-3</v>
      </c>
      <c r="F124" s="508"/>
      <c r="G124" s="508"/>
      <c r="H124" s="508">
        <f>H121/H119</f>
        <v>3.1024776246941711E-3</v>
      </c>
      <c r="I124" s="328"/>
      <c r="J124" s="327"/>
      <c r="K124" s="491"/>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68" t="s">
        <v>413</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66">C24</f>
        <v>Residential</v>
      </c>
      <c r="D131" s="102" t="str">
        <f t="shared" si="66"/>
        <v>General Service &lt;50 kW</v>
      </c>
      <c r="E131" s="102" t="str">
        <f t="shared" si="66"/>
        <v>General Service 50 - 4,999 kW</v>
      </c>
      <c r="F131" s="102" t="str">
        <f t="shared" si="66"/>
        <v>General Service 1,000 - 4,999 kW</v>
      </c>
      <c r="G131" s="102" t="str">
        <f t="shared" si="66"/>
        <v>Sentinel Lighting</v>
      </c>
      <c r="H131" s="102" t="str">
        <f t="shared" si="66"/>
        <v>Street Lighting</v>
      </c>
      <c r="I131" s="102" t="str">
        <f t="shared" si="66"/>
        <v>Unmetered Scattered Load</v>
      </c>
      <c r="J131" s="102" t="str">
        <f t="shared" si="66"/>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7">SUM(C133:J133)</f>
        <v>0</v>
      </c>
    </row>
    <row r="134" spans="2:11" s="3" customFormat="1" ht="16.5" customHeight="1" x14ac:dyDescent="0.2">
      <c r="B134" s="114">
        <v>2012</v>
      </c>
      <c r="C134" s="74">
        <f>C27*'3.  Distribution Rates'!F33</f>
        <v>1458.6955</v>
      </c>
      <c r="D134" s="74">
        <f>D27*'3.  Distribution Rates'!F34</f>
        <v>513.2949000000001</v>
      </c>
      <c r="E134" s="74">
        <f>E27*'3.  Distribution Rates'!F35</f>
        <v>308.34153070000002</v>
      </c>
      <c r="F134" s="74">
        <f>F27*'3.  Distribution Rates'!F36</f>
        <v>0</v>
      </c>
      <c r="G134" s="74">
        <f>G27*'3.  Distribution Rates'!F37</f>
        <v>0</v>
      </c>
      <c r="H134" s="74">
        <f>H27*'3.  Distribution Rates'!F38</f>
        <v>209.96051066666666</v>
      </c>
      <c r="I134" s="74">
        <f>I27*'3.  Distribution Rates'!F39</f>
        <v>0</v>
      </c>
      <c r="J134" s="74"/>
      <c r="K134" s="74">
        <f t="shared" si="67"/>
        <v>2490.2924413666669</v>
      </c>
    </row>
    <row r="135" spans="2:11" s="3" customFormat="1" ht="16.5" customHeight="1" x14ac:dyDescent="0.2">
      <c r="B135" s="114">
        <v>2013</v>
      </c>
      <c r="C135" s="74">
        <f>C28*'3.  Distribution Rates'!G33</f>
        <v>1503.0102999999999</v>
      </c>
      <c r="D135" s="74">
        <f>D28*'3.  Distribution Rates'!G34</f>
        <v>520.65396666666663</v>
      </c>
      <c r="E135" s="74">
        <f>E28*'3.  Distribution Rates'!G35</f>
        <v>357.0049186666667</v>
      </c>
      <c r="F135" s="74">
        <f>F28*'3.  Distribution Rates'!G36</f>
        <v>0</v>
      </c>
      <c r="G135" s="74">
        <f>G28*'3.  Distribution Rates'!G37</f>
        <v>0</v>
      </c>
      <c r="H135" s="74">
        <f>H28*'3.  Distribution Rates'!G38</f>
        <v>228.11740800000001</v>
      </c>
      <c r="I135" s="74">
        <f>I28*'3.  Distribution Rates'!G39</f>
        <v>0</v>
      </c>
      <c r="J135" s="74"/>
      <c r="K135" s="74">
        <f t="shared" si="67"/>
        <v>2608.7865933333333</v>
      </c>
    </row>
    <row r="136" spans="2:11" s="3" customFormat="1" ht="16.5" customHeight="1" x14ac:dyDescent="0.2">
      <c r="B136" s="114">
        <v>2014</v>
      </c>
      <c r="C136" s="75">
        <f>C29*'3.  Distribution Rates'!H33</f>
        <v>1510.3960999999999</v>
      </c>
      <c r="D136" s="75">
        <f>D29*'3.  Distribution Rates'!H34</f>
        <v>522.49373333333335</v>
      </c>
      <c r="E136" s="75">
        <f>E29*'3.  Distribution Rates'!H35</f>
        <v>354.40406400000001</v>
      </c>
      <c r="F136" s="75">
        <f>F29*'3.  Distribution Rates'!H36</f>
        <v>0</v>
      </c>
      <c r="G136" s="75">
        <f>G29*'3.  Distribution Rates'!H37</f>
        <v>0</v>
      </c>
      <c r="H136" s="75">
        <f>H29*'3.  Distribution Rates'!H38</f>
        <v>224.51156466666669</v>
      </c>
      <c r="I136" s="75">
        <f>I29*'3.  Distribution Rates'!H39</f>
        <v>0</v>
      </c>
      <c r="J136" s="75"/>
      <c r="K136" s="75">
        <f t="shared" si="67"/>
        <v>2611.8054619999998</v>
      </c>
    </row>
    <row r="137" spans="2:11" s="3" customFormat="1" ht="16.5" customHeight="1" x14ac:dyDescent="0.2">
      <c r="B137" s="114">
        <v>2015</v>
      </c>
      <c r="C137" s="75">
        <f>C30*'3.  Distribution Rates'!I33</f>
        <v>1532.5534999999998</v>
      </c>
      <c r="D137" s="74">
        <f>D30*'3.  Distribution Rates'!I34</f>
        <v>528.01303333333328</v>
      </c>
      <c r="E137" s="75">
        <f>E30*'3.  Distribution Rates'!I35</f>
        <v>358.6008976666667</v>
      </c>
      <c r="F137" s="75">
        <f>F30*'3.  Distribution Rates'!I36</f>
        <v>0</v>
      </c>
      <c r="G137" s="75">
        <f>G30*'3.  Distribution Rates'!I37</f>
        <v>0</v>
      </c>
      <c r="H137" s="75">
        <f>H30*'3.  Distribution Rates'!I38</f>
        <v>227.16712066666668</v>
      </c>
      <c r="I137" s="74">
        <f>I30*'3.  Distribution Rates'!I39</f>
        <v>0</v>
      </c>
      <c r="J137" s="115"/>
      <c r="K137" s="75">
        <f t="shared" si="67"/>
        <v>2646.3345516666664</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7"/>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7"/>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7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0" activePane="bottomLeft" state="frozen"/>
      <selection pane="bottomLeft" activeCell="N16" sqref="N16"/>
    </sheetView>
  </sheetViews>
  <sheetFormatPr defaultColWidth="9.140625"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91" t="s">
        <v>200</v>
      </c>
      <c r="C3" s="591"/>
      <c r="D3" s="591"/>
      <c r="E3" s="591"/>
      <c r="F3" s="591"/>
      <c r="G3" s="591"/>
      <c r="H3" s="591"/>
      <c r="I3" s="591"/>
      <c r="J3" s="591"/>
      <c r="K3" s="591"/>
    </row>
    <row r="4" spans="1:26" s="47" customFormat="1" ht="20.25" x14ac:dyDescent="0.3">
      <c r="A4" s="7"/>
      <c r="B4" s="233"/>
      <c r="C4" s="233"/>
      <c r="D4" s="233"/>
      <c r="E4" s="233"/>
      <c r="F4" s="233"/>
      <c r="G4" s="233"/>
      <c r="H4" s="233"/>
      <c r="I4" s="233"/>
      <c r="J4" s="233"/>
      <c r="K4" s="233"/>
    </row>
    <row r="5" spans="1:26" ht="54" customHeight="1" outlineLevel="1" x14ac:dyDescent="0.25">
      <c r="B5" s="592" t="s">
        <v>400</v>
      </c>
      <c r="C5" s="595" t="s">
        <v>492</v>
      </c>
      <c r="D5" s="595"/>
      <c r="E5" s="595"/>
      <c r="F5" s="595"/>
      <c r="G5" s="595"/>
      <c r="H5" s="595"/>
      <c r="I5" s="595"/>
      <c r="J5" s="595"/>
      <c r="K5" s="595"/>
    </row>
    <row r="6" spans="1:26" s="47" customFormat="1" ht="34.5" customHeight="1" outlineLevel="1" x14ac:dyDescent="0.25">
      <c r="A6" s="7"/>
      <c r="B6" s="592"/>
      <c r="C6" s="595" t="s">
        <v>408</v>
      </c>
      <c r="D6" s="595"/>
      <c r="E6" s="595"/>
      <c r="F6" s="595"/>
      <c r="G6" s="595"/>
      <c r="H6" s="595"/>
      <c r="I6" s="595"/>
      <c r="J6" s="595"/>
      <c r="K6" s="595"/>
    </row>
    <row r="7" spans="1:26" s="47" customFormat="1" ht="21" customHeight="1" outlineLevel="1" x14ac:dyDescent="0.25">
      <c r="A7" s="7"/>
      <c r="B7" s="592" t="s">
        <v>338</v>
      </c>
      <c r="C7" s="593" t="s">
        <v>364</v>
      </c>
      <c r="D7" s="593"/>
      <c r="E7" s="242"/>
    </row>
    <row r="8" spans="1:26" outlineLevel="1" x14ac:dyDescent="0.25">
      <c r="B8" s="592"/>
      <c r="C8" s="594" t="s">
        <v>339</v>
      </c>
      <c r="D8" s="594"/>
      <c r="E8" s="594"/>
      <c r="M8" s="9"/>
      <c r="N8" s="9"/>
      <c r="O8" s="9"/>
      <c r="P8" s="9"/>
      <c r="Q8" s="9"/>
      <c r="R8" s="9"/>
      <c r="S8" s="9"/>
      <c r="T8" s="9"/>
      <c r="U8" s="9"/>
      <c r="V8" s="9"/>
      <c r="W8" s="9"/>
      <c r="X8" s="9"/>
      <c r="Y8" s="9"/>
      <c r="Z8" s="9"/>
    </row>
    <row r="9" spans="1:26" s="5" customFormat="1" ht="10.5" customHeight="1" outlineLevel="1" x14ac:dyDescent="0.25">
      <c r="B9" s="47"/>
      <c r="C9" s="243"/>
      <c r="D9" s="244"/>
      <c r="E9" s="244"/>
      <c r="M9" s="9"/>
      <c r="N9" s="9"/>
      <c r="O9" s="9"/>
      <c r="P9" s="9"/>
      <c r="Q9" s="9"/>
      <c r="R9" s="9"/>
      <c r="S9" s="9"/>
      <c r="T9" s="9"/>
      <c r="U9" s="9"/>
      <c r="V9" s="9"/>
      <c r="W9" s="9"/>
      <c r="X9" s="9"/>
      <c r="Y9" s="9"/>
      <c r="Z9" s="9"/>
    </row>
    <row r="10" spans="1:26" s="5" customFormat="1" ht="5.25" customHeight="1" outlineLevel="1" x14ac:dyDescent="0.25">
      <c r="B10" s="47"/>
      <c r="C10" s="243"/>
      <c r="D10" s="244"/>
      <c r="E10" s="244"/>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342</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348</v>
      </c>
      <c r="C14" s="128"/>
      <c r="D14" s="204" t="s">
        <v>508</v>
      </c>
      <c r="E14" s="204" t="s">
        <v>509</v>
      </c>
      <c r="F14" s="204" t="s">
        <v>510</v>
      </c>
      <c r="G14" s="204" t="s">
        <v>511</v>
      </c>
      <c r="H14" s="204" t="s">
        <v>512</v>
      </c>
      <c r="I14" s="204" t="s">
        <v>513</v>
      </c>
      <c r="J14" s="204" t="s">
        <v>514</v>
      </c>
      <c r="K14" s="204" t="s">
        <v>515</v>
      </c>
    </row>
    <row r="15" spans="1:26" s="11" customFormat="1" ht="14.25" customHeight="1" outlineLevel="1" x14ac:dyDescent="0.2">
      <c r="A15" s="9"/>
      <c r="B15" s="70"/>
      <c r="C15" s="70"/>
      <c r="D15" s="70"/>
      <c r="E15" s="70"/>
      <c r="F15" s="70"/>
      <c r="G15" s="70"/>
      <c r="H15" s="70"/>
      <c r="I15" s="70"/>
      <c r="J15" s="70"/>
      <c r="K15" s="70"/>
      <c r="L15" s="12"/>
    </row>
    <row r="16" spans="1:26" s="360" customFormat="1" ht="46.5" customHeight="1" outlineLevel="1" thickBot="1" x14ac:dyDescent="0.3">
      <c r="A16" s="359"/>
      <c r="B16" s="137" t="s">
        <v>56</v>
      </c>
      <c r="C16" s="138" t="s">
        <v>57</v>
      </c>
      <c r="D16" s="205" t="s">
        <v>110</v>
      </c>
      <c r="E16" s="205" t="s">
        <v>506</v>
      </c>
      <c r="F16" s="205" t="s">
        <v>505</v>
      </c>
      <c r="G16" s="205" t="s">
        <v>113</v>
      </c>
      <c r="H16" s="205" t="s">
        <v>114</v>
      </c>
      <c r="I16" s="205" t="s">
        <v>516</v>
      </c>
      <c r="J16" s="205" t="s">
        <v>517</v>
      </c>
      <c r="K16" s="205" t="s">
        <v>518</v>
      </c>
    </row>
    <row r="17" spans="1:12" s="11" customFormat="1" ht="14.25" outlineLevel="1" x14ac:dyDescent="0.2">
      <c r="A17" s="7"/>
      <c r="B17" s="134" t="s">
        <v>406</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553">
        <v>4</v>
      </c>
      <c r="E18" s="553">
        <v>4</v>
      </c>
      <c r="F18" s="553">
        <v>4</v>
      </c>
      <c r="G18" s="553">
        <v>4</v>
      </c>
      <c r="H18" s="553">
        <v>4</v>
      </c>
      <c r="I18" s="553">
        <v>4</v>
      </c>
      <c r="J18" s="553">
        <v>4</v>
      </c>
      <c r="K18" s="553">
        <v>4</v>
      </c>
    </row>
    <row r="19" spans="1:12" s="11" customFormat="1" ht="14.25" outlineLevel="1" x14ac:dyDescent="0.2">
      <c r="A19" s="7"/>
      <c r="B19" s="132" t="s">
        <v>112</v>
      </c>
      <c r="C19" s="133"/>
      <c r="D19" s="206">
        <f>12-D18</f>
        <v>8</v>
      </c>
      <c r="E19" s="206">
        <f>12-E18</f>
        <v>8</v>
      </c>
      <c r="F19" s="206">
        <f t="shared" ref="F19:K19" si="0">12-F18</f>
        <v>8</v>
      </c>
      <c r="G19" s="206">
        <f t="shared" si="0"/>
        <v>8</v>
      </c>
      <c r="H19" s="206">
        <f t="shared" si="0"/>
        <v>8</v>
      </c>
      <c r="I19" s="206">
        <f t="shared" si="0"/>
        <v>8</v>
      </c>
      <c r="J19" s="206">
        <f t="shared" si="0"/>
        <v>8</v>
      </c>
      <c r="K19" s="206">
        <f t="shared" si="0"/>
        <v>8</v>
      </c>
    </row>
    <row r="20" spans="1:12" s="11" customFormat="1" ht="14.25" outlineLevel="1" x14ac:dyDescent="0.2">
      <c r="A20" s="10"/>
      <c r="B20" s="107" t="str">
        <f>'2.  CDM Allocation'!C24</f>
        <v>Residential</v>
      </c>
      <c r="C20" s="79" t="str">
        <f>'2.  CDM Allocation'!C25</f>
        <v>kWh</v>
      </c>
      <c r="D20" s="207">
        <v>1.21E-2</v>
      </c>
      <c r="E20" s="207">
        <v>1.21E-2</v>
      </c>
      <c r="F20" s="207">
        <f>0.0134+0.0003</f>
        <v>1.37E-2</v>
      </c>
      <c r="G20" s="207">
        <v>1.35E-2</v>
      </c>
      <c r="H20" s="207">
        <v>1.37E-2</v>
      </c>
      <c r="I20" s="207">
        <v>1.3899999999999999E-2</v>
      </c>
      <c r="J20" s="207">
        <v>1.04E-2</v>
      </c>
      <c r="K20" s="207"/>
      <c r="L20" s="12"/>
    </row>
    <row r="21" spans="1:12" outlineLevel="1" x14ac:dyDescent="0.25">
      <c r="B21" s="107" t="str">
        <f>'2.  CDM Allocation'!D24</f>
        <v>General Service &lt;50 kW</v>
      </c>
      <c r="C21" s="79" t="str">
        <f>'2.  CDM Allocation'!D25</f>
        <v>kWh</v>
      </c>
      <c r="D21" s="207">
        <v>8.8999999999999999E-3</v>
      </c>
      <c r="E21" s="207">
        <v>8.8999999999999999E-3</v>
      </c>
      <c r="F21" s="207">
        <f>0.0094+0.0001</f>
        <v>9.4999999999999998E-3</v>
      </c>
      <c r="G21" s="207">
        <v>9.4000000000000004E-3</v>
      </c>
      <c r="H21" s="207">
        <v>9.4999999999999998E-3</v>
      </c>
      <c r="I21" s="207">
        <v>9.5999999999999992E-3</v>
      </c>
      <c r="J21" s="207">
        <v>9.5999999999999992E-3</v>
      </c>
      <c r="K21" s="207"/>
    </row>
    <row r="22" spans="1:12" s="5" customFormat="1" ht="14.25" outlineLevel="1" x14ac:dyDescent="0.2">
      <c r="B22" s="107" t="str">
        <f>'2.  CDM Allocation'!E24</f>
        <v>General Service 50 - 4,999 kW</v>
      </c>
      <c r="C22" s="79" t="str">
        <f>'2.  CDM Allocation'!E25</f>
        <v>kW</v>
      </c>
      <c r="D22" s="207">
        <v>1.1713</v>
      </c>
      <c r="E22" s="207">
        <v>1.17161</v>
      </c>
      <c r="F22" s="207">
        <f>2.1698+0.1134</f>
        <v>2.2831999999999999</v>
      </c>
      <c r="G22" s="207">
        <v>2.1802000000000001</v>
      </c>
      <c r="H22" s="207">
        <v>2.2075</v>
      </c>
      <c r="I22" s="207">
        <v>2.2328999999999999</v>
      </c>
      <c r="J22" s="207">
        <v>2.2328999999999999</v>
      </c>
      <c r="K22" s="207"/>
    </row>
    <row r="23" spans="1:12" s="5" customFormat="1" ht="14.25" outlineLevel="1" x14ac:dyDescent="0.2">
      <c r="A23" s="7"/>
      <c r="B23" s="107" t="str">
        <f>'2.  CDM Allocation'!F24</f>
        <v>General Service 1,000 - 4,999 kW</v>
      </c>
      <c r="C23" s="79" t="str">
        <f>'2.  CDM Allocation'!F25</f>
        <v>kW</v>
      </c>
      <c r="D23" s="207">
        <v>1.1713</v>
      </c>
      <c r="E23" s="207">
        <v>1.17161</v>
      </c>
      <c r="F23" s="207">
        <f>2.1698+0.1134</f>
        <v>2.2831999999999999</v>
      </c>
      <c r="G23" s="207">
        <v>2.1802000000000001</v>
      </c>
      <c r="H23" s="207">
        <v>2.2075</v>
      </c>
      <c r="I23" s="207">
        <v>2.2328999999999999</v>
      </c>
      <c r="J23" s="207">
        <v>2.2328999999999999</v>
      </c>
      <c r="K23" s="207"/>
    </row>
    <row r="24" spans="1:12" s="5" customFormat="1" ht="14.25" outlineLevel="1" x14ac:dyDescent="0.2">
      <c r="A24" s="7"/>
      <c r="B24" s="107" t="str">
        <f>'2.  CDM Allocation'!G24</f>
        <v>Sentinel Lighting</v>
      </c>
      <c r="C24" s="79" t="str">
        <f>'2.  CDM Allocation'!G25</f>
        <v>kW</v>
      </c>
      <c r="D24" s="207">
        <v>102.1343</v>
      </c>
      <c r="E24" s="207">
        <v>102.3181</v>
      </c>
      <c r="F24" s="207">
        <v>0</v>
      </c>
      <c r="G24" s="207">
        <v>0</v>
      </c>
      <c r="H24" s="207">
        <v>0</v>
      </c>
      <c r="I24" s="207">
        <v>0</v>
      </c>
      <c r="J24" s="207">
        <v>0</v>
      </c>
      <c r="K24" s="207"/>
    </row>
    <row r="25" spans="1:12" s="5" customFormat="1" ht="14.25" outlineLevel="1" x14ac:dyDescent="0.2">
      <c r="A25" s="7"/>
      <c r="B25" s="107" t="str">
        <f>'2.  CDM Allocation'!H24</f>
        <v>Street Lighting</v>
      </c>
      <c r="C25" s="79">
        <f>'2.  CDM Allocation'!H25</f>
        <v>0</v>
      </c>
      <c r="D25" s="207">
        <v>10.008599999999999</v>
      </c>
      <c r="E25" s="207">
        <v>10.0266</v>
      </c>
      <c r="F25" s="207">
        <f>14.6362+1.1524</f>
        <v>15.788600000000001</v>
      </c>
      <c r="G25" s="207">
        <v>14.7065</v>
      </c>
      <c r="H25" s="207">
        <v>14.8903</v>
      </c>
      <c r="I25" s="207">
        <v>15.061500000000001</v>
      </c>
      <c r="J25" s="207">
        <v>15.061500000000001</v>
      </c>
      <c r="K25" s="207"/>
    </row>
    <row r="26" spans="1:12" s="5" customFormat="1" ht="14.25" outlineLevel="1" x14ac:dyDescent="0.2">
      <c r="A26" s="7"/>
      <c r="B26" s="107" t="str">
        <f>'2.  CDM Allocation'!I24</f>
        <v>Unmetered Scattered Load</v>
      </c>
      <c r="C26" s="79" t="str">
        <f>'2.  CDM Allocation'!I25</f>
        <v>kWh</v>
      </c>
      <c r="D26" s="207">
        <v>4.7899999999999998E-2</v>
      </c>
      <c r="E26" s="207">
        <v>4.8000000000000001E-2</v>
      </c>
      <c r="F26" s="207">
        <v>0</v>
      </c>
      <c r="G26" s="207">
        <v>0</v>
      </c>
      <c r="H26" s="207">
        <v>0</v>
      </c>
      <c r="I26" s="207">
        <v>0</v>
      </c>
      <c r="J26" s="207">
        <v>0</v>
      </c>
      <c r="K26" s="207"/>
    </row>
    <row r="27" spans="1:12" s="5" customFormat="1" ht="14.25" outlineLevel="1" x14ac:dyDescent="0.2">
      <c r="A27" s="7"/>
      <c r="B27" s="108" t="s">
        <v>105</v>
      </c>
      <c r="C27" s="109"/>
      <c r="D27" s="208"/>
      <c r="E27" s="208"/>
      <c r="F27" s="208"/>
      <c r="G27" s="208"/>
      <c r="H27" s="208"/>
      <c r="I27" s="209"/>
      <c r="J27" s="209"/>
      <c r="K27" s="209"/>
    </row>
    <row r="28" spans="1:12" s="5" customFormat="1" ht="14.25" outlineLevel="1" x14ac:dyDescent="0.2">
      <c r="A28" s="7"/>
      <c r="B28" s="236"/>
      <c r="C28" s="287"/>
      <c r="D28" s="365"/>
      <c r="E28" s="365"/>
      <c r="F28" s="365"/>
      <c r="G28" s="365"/>
      <c r="H28" s="365"/>
      <c r="I28" s="366"/>
      <c r="J28" s="366"/>
      <c r="K28" s="366"/>
    </row>
    <row r="29" spans="1:12" s="5" customFormat="1" outlineLevel="1" x14ac:dyDescent="0.25">
      <c r="A29" s="7"/>
      <c r="B29" s="37"/>
      <c r="C29" s="38"/>
      <c r="D29" s="39"/>
      <c r="E29" s="39"/>
      <c r="F29" s="39"/>
      <c r="G29" s="39"/>
      <c r="H29" s="39"/>
      <c r="I29" s="40"/>
      <c r="J29" s="40"/>
      <c r="K29" s="40"/>
    </row>
    <row r="30" spans="1:12" s="40" customFormat="1" ht="18.75" x14ac:dyDescent="0.25">
      <c r="A30" s="126"/>
      <c r="B30" s="368"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3" t="s">
        <v>56</v>
      </c>
      <c r="C32" s="588" t="s">
        <v>57</v>
      </c>
      <c r="D32" s="589"/>
      <c r="E32" s="284">
        <v>2011</v>
      </c>
      <c r="F32" s="284">
        <v>2012</v>
      </c>
      <c r="G32" s="284">
        <v>2013</v>
      </c>
      <c r="H32" s="284">
        <v>2014</v>
      </c>
      <c r="I32" s="284">
        <v>2015</v>
      </c>
      <c r="J32" s="284">
        <v>2016</v>
      </c>
      <c r="K32" s="285">
        <v>2017</v>
      </c>
    </row>
    <row r="33" spans="2:11" ht="19.5" customHeight="1" x14ac:dyDescent="0.25">
      <c r="B33" s="288" t="s">
        <v>37</v>
      </c>
      <c r="C33" s="590" t="s">
        <v>35</v>
      </c>
      <c r="D33" s="590"/>
      <c r="E33" s="286">
        <f t="shared" ref="E33:E39" si="1">SUM(D20*$E$18+E20*$E$19)/12</f>
        <v>1.21E-2</v>
      </c>
      <c r="F33" s="286">
        <f t="shared" ref="F33:F39" si="2">SUM(E20*$F$18+F20*$F$19)/12</f>
        <v>1.3166666666666667E-2</v>
      </c>
      <c r="G33" s="286">
        <f>SUM(F20*$G$18+G20*$G$19)/12</f>
        <v>1.3566666666666666E-2</v>
      </c>
      <c r="H33" s="286">
        <f t="shared" ref="H33:H39" si="3">SUM(G20*$H$18+H20*$H$19)/12</f>
        <v>1.3633333333333332E-2</v>
      </c>
      <c r="I33" s="286">
        <f t="shared" ref="I33:I39" si="4">SUM(H20*$I$18+I20*$I$19)/12</f>
        <v>1.3833333333333331E-2</v>
      </c>
      <c r="J33" s="286">
        <f t="shared" ref="J33:J39" si="5">SUM(I20*$J$18+J20*$J$19)/12</f>
        <v>1.1566666666666664E-2</v>
      </c>
      <c r="K33" s="289">
        <f>SUM(J20*$K$18+K20*$K$19)/12</f>
        <v>3.4666666666666665E-3</v>
      </c>
    </row>
    <row r="34" spans="2:11" ht="19.5" customHeight="1" x14ac:dyDescent="0.25">
      <c r="B34" s="288" t="s">
        <v>39</v>
      </c>
      <c r="C34" s="586" t="s">
        <v>35</v>
      </c>
      <c r="D34" s="586"/>
      <c r="E34" s="286">
        <f t="shared" si="1"/>
        <v>8.8999999999999999E-3</v>
      </c>
      <c r="F34" s="286">
        <f t="shared" si="2"/>
        <v>9.300000000000001E-3</v>
      </c>
      <c r="G34" s="286">
        <f>SUM(F21*$G$18+G21*$G$19)/12</f>
        <v>9.4333333333333335E-3</v>
      </c>
      <c r="H34" s="286">
        <f t="shared" si="3"/>
        <v>9.4666666666666666E-3</v>
      </c>
      <c r="I34" s="286">
        <f t="shared" si="4"/>
        <v>9.566666666666666E-3</v>
      </c>
      <c r="J34" s="286">
        <f t="shared" si="5"/>
        <v>9.5999999999999992E-3</v>
      </c>
      <c r="K34" s="289">
        <f t="shared" ref="K34:K39" si="6">SUM(J21*$K$18+K21*$K$19)/12</f>
        <v>3.1999999999999997E-3</v>
      </c>
    </row>
    <row r="35" spans="2:11" ht="19.5" customHeight="1" x14ac:dyDescent="0.25">
      <c r="B35" s="288" t="s">
        <v>108</v>
      </c>
      <c r="C35" s="586" t="s">
        <v>36</v>
      </c>
      <c r="D35" s="586"/>
      <c r="E35" s="286">
        <f t="shared" si="1"/>
        <v>1.1715066666666667</v>
      </c>
      <c r="F35" s="286">
        <f t="shared" si="2"/>
        <v>1.9126700000000001</v>
      </c>
      <c r="G35" s="286">
        <f t="shared" ref="G35:G39" si="7">SUM(F22*$G$18+G22*$G$19)/12</f>
        <v>2.2145333333333332</v>
      </c>
      <c r="H35" s="286">
        <f t="shared" si="3"/>
        <v>2.1983999999999999</v>
      </c>
      <c r="I35" s="286">
        <f t="shared" si="4"/>
        <v>2.2244333333333333</v>
      </c>
      <c r="J35" s="286">
        <f t="shared" si="5"/>
        <v>2.2328999999999999</v>
      </c>
      <c r="K35" s="289">
        <f t="shared" si="6"/>
        <v>0.74429999999999996</v>
      </c>
    </row>
    <row r="36" spans="2:11" ht="19.5" customHeight="1" x14ac:dyDescent="0.25">
      <c r="B36" s="288" t="s">
        <v>109</v>
      </c>
      <c r="C36" s="586" t="s">
        <v>36</v>
      </c>
      <c r="D36" s="586"/>
      <c r="E36" s="286">
        <f t="shared" si="1"/>
        <v>1.1715066666666667</v>
      </c>
      <c r="F36" s="286">
        <f t="shared" si="2"/>
        <v>1.9126700000000001</v>
      </c>
      <c r="G36" s="286">
        <f t="shared" si="7"/>
        <v>2.2145333333333332</v>
      </c>
      <c r="H36" s="286">
        <f t="shared" si="3"/>
        <v>2.1983999999999999</v>
      </c>
      <c r="I36" s="286">
        <f t="shared" si="4"/>
        <v>2.2244333333333333</v>
      </c>
      <c r="J36" s="286">
        <f t="shared" si="5"/>
        <v>2.2328999999999999</v>
      </c>
      <c r="K36" s="289">
        <f t="shared" si="6"/>
        <v>0.74429999999999996</v>
      </c>
    </row>
    <row r="37" spans="2:11" ht="19.5" customHeight="1" x14ac:dyDescent="0.25">
      <c r="B37" s="288" t="s">
        <v>40</v>
      </c>
      <c r="C37" s="586" t="s">
        <v>36</v>
      </c>
      <c r="D37" s="586"/>
      <c r="E37" s="286">
        <f t="shared" si="1"/>
        <v>102.25683333333332</v>
      </c>
      <c r="F37" s="286">
        <f t="shared" si="2"/>
        <v>34.106033333333336</v>
      </c>
      <c r="G37" s="286">
        <f t="shared" si="7"/>
        <v>0</v>
      </c>
      <c r="H37" s="286">
        <f t="shared" si="3"/>
        <v>0</v>
      </c>
      <c r="I37" s="286">
        <f t="shared" si="4"/>
        <v>0</v>
      </c>
      <c r="J37" s="286">
        <f t="shared" si="5"/>
        <v>0</v>
      </c>
      <c r="K37" s="289">
        <f t="shared" si="6"/>
        <v>0</v>
      </c>
    </row>
    <row r="38" spans="2:11" ht="19.5" customHeight="1" x14ac:dyDescent="0.25">
      <c r="B38" s="288" t="s">
        <v>41</v>
      </c>
      <c r="C38" s="586" t="s">
        <v>36</v>
      </c>
      <c r="D38" s="586"/>
      <c r="E38" s="286">
        <f t="shared" si="1"/>
        <v>10.0206</v>
      </c>
      <c r="F38" s="286">
        <f t="shared" si="2"/>
        <v>13.867933333333333</v>
      </c>
      <c r="G38" s="286">
        <f t="shared" si="7"/>
        <v>15.0672</v>
      </c>
      <c r="H38" s="286">
        <f t="shared" si="3"/>
        <v>14.829033333333333</v>
      </c>
      <c r="I38" s="286">
        <f t="shared" si="4"/>
        <v>15.004433333333333</v>
      </c>
      <c r="J38" s="286">
        <f t="shared" si="5"/>
        <v>15.061500000000001</v>
      </c>
      <c r="K38" s="289">
        <f t="shared" si="6"/>
        <v>5.0205000000000002</v>
      </c>
    </row>
    <row r="39" spans="2:11" ht="19.5" customHeight="1" x14ac:dyDescent="0.25">
      <c r="B39" s="288" t="s">
        <v>42</v>
      </c>
      <c r="C39" s="586" t="s">
        <v>35</v>
      </c>
      <c r="D39" s="586"/>
      <c r="E39" s="286">
        <f t="shared" si="1"/>
        <v>4.7966666666666664E-2</v>
      </c>
      <c r="F39" s="286">
        <f t="shared" si="2"/>
        <v>1.6E-2</v>
      </c>
      <c r="G39" s="286">
        <f t="shared" si="7"/>
        <v>0</v>
      </c>
      <c r="H39" s="286">
        <f t="shared" si="3"/>
        <v>0</v>
      </c>
      <c r="I39" s="286">
        <f t="shared" si="4"/>
        <v>0</v>
      </c>
      <c r="J39" s="286">
        <f t="shared" si="5"/>
        <v>0</v>
      </c>
      <c r="K39" s="289">
        <f t="shared" si="6"/>
        <v>0</v>
      </c>
    </row>
    <row r="40" spans="2:11" ht="19.5" customHeight="1" x14ac:dyDescent="0.25">
      <c r="B40" s="290" t="s">
        <v>105</v>
      </c>
      <c r="C40" s="587"/>
      <c r="D40" s="587"/>
      <c r="E40" s="291"/>
      <c r="F40" s="291"/>
      <c r="G40" s="291"/>
      <c r="H40" s="291"/>
      <c r="I40" s="291"/>
      <c r="J40" s="291"/>
      <c r="K40" s="292"/>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2"/>
  <sheetViews>
    <sheetView topLeftCell="A186" zoomScale="90" zoomScaleNormal="90" zoomScaleSheetLayoutView="80" zoomScalePageLayoutView="85" workbookViewId="0">
      <selection activeCell="S220" sqref="S220"/>
    </sheetView>
  </sheetViews>
  <sheetFormatPr defaultColWidth="9.140625"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hidden="1" customWidth="1"/>
    <col min="12" max="12" width="10.85546875" style="26" hidden="1" customWidth="1"/>
    <col min="13" max="13" width="10.85546875" style="26" customWidth="1"/>
    <col min="14" max="14" width="13.5703125" style="26" hidden="1"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76" t="s">
        <v>351</v>
      </c>
      <c r="C3" s="576"/>
      <c r="D3" s="576"/>
      <c r="E3" s="576"/>
      <c r="F3" s="576"/>
      <c r="G3" s="576"/>
      <c r="H3" s="576"/>
      <c r="I3" s="576"/>
      <c r="J3" s="576"/>
      <c r="K3" s="576"/>
      <c r="L3" s="576"/>
      <c r="M3" s="576"/>
      <c r="N3" s="576"/>
      <c r="O3" s="576"/>
      <c r="P3" s="576"/>
    </row>
    <row r="4" spans="1:16" ht="18.75" customHeight="1" outlineLevel="1" x14ac:dyDescent="0.3">
      <c r="A4" s="64"/>
      <c r="B4" s="131"/>
      <c r="C4" s="233"/>
      <c r="D4" s="371"/>
      <c r="E4" s="233"/>
      <c r="F4" s="131"/>
      <c r="G4" s="131"/>
      <c r="H4" s="131"/>
      <c r="I4" s="131"/>
      <c r="J4" s="131"/>
      <c r="K4" s="131"/>
      <c r="L4" s="131"/>
      <c r="M4" s="131"/>
      <c r="N4" s="131"/>
      <c r="O4" s="131"/>
      <c r="P4" s="131"/>
    </row>
    <row r="5" spans="1:16" outlineLevel="1" x14ac:dyDescent="0.25">
      <c r="A5" s="64"/>
      <c r="C5" s="369" t="s">
        <v>400</v>
      </c>
      <c r="D5" s="372" t="s">
        <v>415</v>
      </c>
      <c r="E5" s="303"/>
    </row>
    <row r="6" spans="1:16" outlineLevel="1" x14ac:dyDescent="0.25">
      <c r="A6" s="64"/>
      <c r="C6" s="303"/>
      <c r="D6" s="372" t="s">
        <v>484</v>
      </c>
      <c r="E6" s="303"/>
    </row>
    <row r="7" spans="1:16" s="66" customFormat="1" ht="15" outlineLevel="1" x14ac:dyDescent="0.2">
      <c r="A7" s="130"/>
      <c r="B7" s="69"/>
      <c r="C7" s="70"/>
      <c r="D7" s="372" t="s">
        <v>352</v>
      </c>
      <c r="E7" s="373"/>
    </row>
    <row r="8" spans="1:16" outlineLevel="1" x14ac:dyDescent="0.25">
      <c r="A8" s="64"/>
      <c r="C8" s="26"/>
      <c r="D8" s="170" t="s">
        <v>359</v>
      </c>
    </row>
    <row r="9" spans="1:16" s="66" customFormat="1" ht="15" outlineLevel="1" x14ac:dyDescent="0.2">
      <c r="A9" s="130"/>
      <c r="B9" s="69"/>
      <c r="C9" s="69"/>
      <c r="D9" s="170"/>
      <c r="E9" s="69"/>
    </row>
    <row r="10" spans="1:16" outlineLevel="1" x14ac:dyDescent="0.25">
      <c r="A10" s="64"/>
      <c r="C10" s="25"/>
      <c r="D10" s="170" t="s">
        <v>357</v>
      </c>
    </row>
    <row r="11" spans="1:16" outlineLevel="1" x14ac:dyDescent="0.25">
      <c r="A11" s="64"/>
      <c r="C11" s="25"/>
      <c r="D11" s="170" t="s">
        <v>358</v>
      </c>
    </row>
    <row r="12" spans="1:16" outlineLevel="1" x14ac:dyDescent="0.25">
      <c r="A12" s="64"/>
      <c r="C12" s="583" t="s">
        <v>338</v>
      </c>
      <c r="D12" s="169"/>
      <c r="E12" s="47"/>
    </row>
    <row r="13" spans="1:16" outlineLevel="1" x14ac:dyDescent="0.25">
      <c r="A13" s="64"/>
      <c r="C13" s="583"/>
      <c r="D13" s="593" t="s">
        <v>364</v>
      </c>
      <c r="E13" s="593"/>
    </row>
    <row r="14" spans="1:16" outlineLevel="1" x14ac:dyDescent="0.25">
      <c r="A14" s="64"/>
      <c r="C14" s="583"/>
      <c r="D14" s="594" t="s">
        <v>339</v>
      </c>
      <c r="E14" s="594"/>
    </row>
    <row r="15" spans="1:16" outlineLevel="1" x14ac:dyDescent="0.25">
      <c r="A15" s="64"/>
      <c r="C15" s="84"/>
      <c r="D15" s="69"/>
      <c r="E15" s="47"/>
    </row>
    <row r="16" spans="1:16" x14ac:dyDescent="0.25">
      <c r="A16" s="64"/>
      <c r="C16" s="84"/>
      <c r="D16" s="252"/>
      <c r="E16" s="47"/>
    </row>
    <row r="17" spans="1:17" x14ac:dyDescent="0.25">
      <c r="B17" s="609" t="s">
        <v>353</v>
      </c>
      <c r="C17" s="609"/>
      <c r="D17" s="609"/>
      <c r="E17" s="609"/>
      <c r="F17" s="609"/>
      <c r="G17" s="609"/>
      <c r="H17" s="609"/>
      <c r="I17" s="609"/>
      <c r="J17" s="609"/>
      <c r="K17" s="609"/>
      <c r="L17" s="609"/>
      <c r="M17" s="609"/>
      <c r="N17" s="609"/>
      <c r="O17" s="609"/>
      <c r="P17" s="609"/>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96" t="s">
        <v>58</v>
      </c>
      <c r="C19" s="598" t="s">
        <v>0</v>
      </c>
      <c r="D19" s="598" t="s">
        <v>44</v>
      </c>
      <c r="E19" s="598" t="s">
        <v>206</v>
      </c>
      <c r="F19" s="270" t="s">
        <v>45</v>
      </c>
      <c r="G19" s="270" t="s">
        <v>203</v>
      </c>
      <c r="H19" s="606" t="s">
        <v>59</v>
      </c>
      <c r="I19" s="607"/>
      <c r="J19" s="607"/>
      <c r="K19" s="607"/>
      <c r="L19" s="607"/>
      <c r="M19" s="607"/>
      <c r="N19" s="607"/>
      <c r="O19" s="607"/>
      <c r="P19" s="608"/>
      <c r="Q19" s="4"/>
    </row>
    <row r="20" spans="1:17" s="27" customFormat="1" ht="43.5" customHeight="1" x14ac:dyDescent="0.2">
      <c r="A20" s="269"/>
      <c r="B20" s="597"/>
      <c r="C20" s="605"/>
      <c r="D20" s="605"/>
      <c r="E20" s="605"/>
      <c r="F20" s="215" t="s">
        <v>46</v>
      </c>
      <c r="G20" s="215" t="s">
        <v>47</v>
      </c>
      <c r="H20" s="215" t="str">
        <f>'1.  LRAMVA Summary'!C21</f>
        <v>Residential</v>
      </c>
      <c r="I20" s="215" t="str">
        <f>'1.  LRAMVA Summary'!D21</f>
        <v>General Service &lt;50 kW</v>
      </c>
      <c r="J20" s="215" t="str">
        <f>'1.  LRAMVA Summary'!E21</f>
        <v>General Service 50 - 4,999 kW</v>
      </c>
      <c r="K20" s="215" t="str">
        <f>'1.  LRAMVA Summary'!F21</f>
        <v>General Service 1,000 - 4,999 kW</v>
      </c>
      <c r="L20" s="215" t="str">
        <f>'1.  LRAMVA Summary'!G21</f>
        <v>Sentinel Lighting</v>
      </c>
      <c r="M20" s="215" t="str">
        <f>'1.  LRAMVA Summary'!H21</f>
        <v>Street Lighting</v>
      </c>
      <c r="N20" s="215" t="str">
        <f>'1.  LRAMVA Summary'!I21</f>
        <v>Unmetered Scattered Load</v>
      </c>
      <c r="O20" s="215" t="s">
        <v>105</v>
      </c>
      <c r="P20" s="271" t="str">
        <f>'1.  LRAMVA Summary'!K21</f>
        <v>Total</v>
      </c>
      <c r="Q20" s="4"/>
    </row>
    <row r="21" spans="1:17" s="21" customFormat="1" ht="21" customHeight="1" outlineLevel="1" x14ac:dyDescent="0.25">
      <c r="A21" s="611">
        <v>2011</v>
      </c>
      <c r="B21" s="246"/>
      <c r="C21" s="604" t="s">
        <v>1</v>
      </c>
      <c r="D21" s="604"/>
      <c r="E21" s="247"/>
      <c r="F21" s="248"/>
      <c r="G21" s="248"/>
      <c r="H21" s="248"/>
      <c r="I21" s="248"/>
      <c r="J21" s="248"/>
      <c r="K21" s="248"/>
      <c r="L21" s="248"/>
      <c r="M21" s="248"/>
      <c r="N21" s="248"/>
      <c r="O21" s="248"/>
      <c r="P21" s="249"/>
      <c r="Q21" s="142"/>
    </row>
    <row r="22" spans="1:17" s="27" customFormat="1" ht="14.25" outlineLevel="1" x14ac:dyDescent="0.2">
      <c r="A22" s="611"/>
      <c r="B22" s="272">
        <v>1</v>
      </c>
      <c r="C22" s="253" t="s">
        <v>2</v>
      </c>
      <c r="D22" s="251" t="s">
        <v>33</v>
      </c>
      <c r="E22" s="251"/>
      <c r="F22" s="527">
        <v>0.253</v>
      </c>
      <c r="G22" s="296">
        <f>'[2]LDC - Results (Net)'!$N$7</f>
        <v>1897.1120000000001</v>
      </c>
      <c r="H22" s="295">
        <v>1</v>
      </c>
      <c r="I22" s="294"/>
      <c r="J22" s="294"/>
      <c r="K22" s="294"/>
      <c r="L22" s="294"/>
      <c r="M22" s="294"/>
      <c r="N22" s="294"/>
      <c r="O22" s="294"/>
      <c r="P22" s="250">
        <f>SUM(H22:O22)</f>
        <v>1</v>
      </c>
      <c r="Q22" s="4"/>
    </row>
    <row r="23" spans="1:17" s="27" customFormat="1" ht="14.25" outlineLevel="1" x14ac:dyDescent="0.2">
      <c r="A23" s="611"/>
      <c r="B23" s="272">
        <v>2</v>
      </c>
      <c r="C23" s="253" t="s">
        <v>3</v>
      </c>
      <c r="D23" s="251" t="s">
        <v>33</v>
      </c>
      <c r="E23" s="251"/>
      <c r="F23" s="528">
        <v>3.1E-2</v>
      </c>
      <c r="G23" s="296">
        <f>'[2]LDC - Results (Net)'!$N$8</f>
        <v>35.664000000000001</v>
      </c>
      <c r="H23" s="295">
        <v>1</v>
      </c>
      <c r="I23" s="294"/>
      <c r="J23" s="294"/>
      <c r="K23" s="294"/>
      <c r="L23" s="294"/>
      <c r="M23" s="294"/>
      <c r="N23" s="294"/>
      <c r="O23" s="294"/>
      <c r="P23" s="250">
        <f t="shared" ref="P23:P30" si="0">SUM(H23:O23)</f>
        <v>1</v>
      </c>
      <c r="Q23" s="4"/>
    </row>
    <row r="24" spans="1:17" s="27" customFormat="1" ht="14.25" outlineLevel="1" x14ac:dyDescent="0.2">
      <c r="A24" s="611"/>
      <c r="B24" s="272">
        <v>3</v>
      </c>
      <c r="C24" s="253" t="s">
        <v>4</v>
      </c>
      <c r="D24" s="251" t="s">
        <v>33</v>
      </c>
      <c r="E24" s="251"/>
      <c r="F24" s="528">
        <v>0.47899999999999998</v>
      </c>
      <c r="G24" s="296">
        <f>'[2]LDC - Results (Net)'!$N$9</f>
        <v>964.46600000000001</v>
      </c>
      <c r="H24" s="295">
        <v>1</v>
      </c>
      <c r="I24" s="294"/>
      <c r="J24" s="294"/>
      <c r="K24" s="294"/>
      <c r="L24" s="294"/>
      <c r="M24" s="294"/>
      <c r="N24" s="294"/>
      <c r="O24" s="294"/>
      <c r="P24" s="250">
        <f t="shared" si="0"/>
        <v>1</v>
      </c>
      <c r="Q24" s="4"/>
    </row>
    <row r="25" spans="1:17" s="27" customFormat="1" ht="14.25" outlineLevel="1" x14ac:dyDescent="0.2">
      <c r="A25" s="611"/>
      <c r="B25" s="272">
        <v>4</v>
      </c>
      <c r="C25" s="253" t="s">
        <v>5</v>
      </c>
      <c r="D25" s="251" t="s">
        <v>33</v>
      </c>
      <c r="E25" s="251"/>
      <c r="F25" s="528">
        <v>0.31</v>
      </c>
      <c r="G25" s="296">
        <f>'[2]LDC - Results (Net)'!$N$10</f>
        <v>5051.24</v>
      </c>
      <c r="H25" s="295">
        <v>1</v>
      </c>
      <c r="I25" s="294"/>
      <c r="J25" s="294"/>
      <c r="K25" s="294"/>
      <c r="L25" s="294"/>
      <c r="M25" s="294"/>
      <c r="N25" s="294"/>
      <c r="O25" s="294"/>
      <c r="P25" s="250">
        <f t="shared" si="0"/>
        <v>1</v>
      </c>
      <c r="Q25" s="4"/>
    </row>
    <row r="26" spans="1:17" s="27" customFormat="1" ht="14.25" outlineLevel="1" x14ac:dyDescent="0.2">
      <c r="A26" s="611"/>
      <c r="B26" s="272">
        <v>5</v>
      </c>
      <c r="C26" s="253" t="s">
        <v>6</v>
      </c>
      <c r="D26" s="251" t="s">
        <v>33</v>
      </c>
      <c r="E26" s="251"/>
      <c r="F26" s="528">
        <v>0.44600000000000001</v>
      </c>
      <c r="G26" s="296">
        <f>'[2]LDC - Results (Net)'!$N$11</f>
        <v>7800.7160000000003</v>
      </c>
      <c r="H26" s="295">
        <v>1</v>
      </c>
      <c r="I26" s="294"/>
      <c r="J26" s="294"/>
      <c r="K26" s="294"/>
      <c r="L26" s="294"/>
      <c r="M26" s="294"/>
      <c r="N26" s="294"/>
      <c r="O26" s="294"/>
      <c r="P26" s="250">
        <f t="shared" si="0"/>
        <v>1</v>
      </c>
      <c r="Q26" s="4"/>
    </row>
    <row r="27" spans="1:17" s="27" customFormat="1" ht="14.25" outlineLevel="1" x14ac:dyDescent="0.2">
      <c r="A27" s="611"/>
      <c r="B27" s="272">
        <v>6</v>
      </c>
      <c r="C27" s="253" t="s">
        <v>7</v>
      </c>
      <c r="D27" s="251" t="s">
        <v>33</v>
      </c>
      <c r="E27" s="251"/>
      <c r="F27" s="528">
        <v>0</v>
      </c>
      <c r="G27" s="296">
        <v>0</v>
      </c>
      <c r="H27" s="295">
        <v>0</v>
      </c>
      <c r="I27" s="294"/>
      <c r="J27" s="294"/>
      <c r="K27" s="294"/>
      <c r="L27" s="294"/>
      <c r="M27" s="294"/>
      <c r="N27" s="294"/>
      <c r="O27" s="294"/>
      <c r="P27" s="250">
        <f t="shared" si="0"/>
        <v>0</v>
      </c>
      <c r="Q27" s="4"/>
    </row>
    <row r="28" spans="1:17" s="27" customFormat="1" ht="14.25" outlineLevel="1" x14ac:dyDescent="0.2">
      <c r="A28" s="611"/>
      <c r="B28" s="272">
        <v>7</v>
      </c>
      <c r="C28" s="253" t="s">
        <v>60</v>
      </c>
      <c r="D28" s="251" t="s">
        <v>33</v>
      </c>
      <c r="E28" s="251"/>
      <c r="F28" s="528">
        <v>0</v>
      </c>
      <c r="G28" s="296">
        <v>0</v>
      </c>
      <c r="H28" s="295">
        <v>0</v>
      </c>
      <c r="I28" s="294"/>
      <c r="J28" s="294"/>
      <c r="K28" s="294"/>
      <c r="L28" s="294"/>
      <c r="M28" s="294"/>
      <c r="N28" s="294"/>
      <c r="O28" s="294"/>
      <c r="P28" s="250">
        <f t="shared" si="0"/>
        <v>0</v>
      </c>
      <c r="Q28" s="4"/>
    </row>
    <row r="29" spans="1:17" s="27" customFormat="1" ht="14.25" outlineLevel="1" x14ac:dyDescent="0.2">
      <c r="A29" s="611"/>
      <c r="B29" s="272">
        <v>8</v>
      </c>
      <c r="C29" s="253" t="s">
        <v>8</v>
      </c>
      <c r="D29" s="251" t="s">
        <v>33</v>
      </c>
      <c r="E29" s="251"/>
      <c r="F29" s="528">
        <v>0</v>
      </c>
      <c r="G29" s="296">
        <v>0</v>
      </c>
      <c r="H29" s="295">
        <v>0</v>
      </c>
      <c r="I29" s="294"/>
      <c r="J29" s="294"/>
      <c r="K29" s="294"/>
      <c r="L29" s="294"/>
      <c r="M29" s="294"/>
      <c r="N29" s="294"/>
      <c r="O29" s="294"/>
      <c r="P29" s="250">
        <f t="shared" si="0"/>
        <v>0</v>
      </c>
      <c r="Q29" s="4"/>
    </row>
    <row r="30" spans="1:17" s="27" customFormat="1" ht="15" outlineLevel="1" x14ac:dyDescent="0.2">
      <c r="A30" s="611"/>
      <c r="B30" s="272"/>
      <c r="C30" s="499" t="s">
        <v>255</v>
      </c>
      <c r="D30" s="251" t="s">
        <v>254</v>
      </c>
      <c r="E30" s="251"/>
      <c r="F30" s="528">
        <v>0</v>
      </c>
      <c r="G30" s="257">
        <v>607</v>
      </c>
      <c r="H30" s="295">
        <v>1</v>
      </c>
      <c r="I30" s="294"/>
      <c r="J30" s="294"/>
      <c r="K30" s="294"/>
      <c r="L30" s="294"/>
      <c r="M30" s="294"/>
      <c r="N30" s="294"/>
      <c r="O30" s="294"/>
      <c r="P30" s="250">
        <f t="shared" si="0"/>
        <v>1</v>
      </c>
      <c r="Q30" s="4"/>
    </row>
    <row r="31" spans="1:17" s="27" customFormat="1" ht="15" outlineLevel="1" x14ac:dyDescent="0.2">
      <c r="A31" s="611"/>
      <c r="B31" s="272"/>
      <c r="C31" s="601"/>
      <c r="D31" s="601"/>
      <c r="E31" s="266"/>
      <c r="F31" s="257"/>
      <c r="G31" s="257"/>
      <c r="H31" s="293"/>
      <c r="I31" s="294"/>
      <c r="J31" s="294"/>
      <c r="K31" s="294"/>
      <c r="L31" s="294"/>
      <c r="M31" s="294"/>
      <c r="N31" s="294"/>
      <c r="O31" s="294"/>
      <c r="P31" s="250"/>
      <c r="Q31" s="4"/>
    </row>
    <row r="32" spans="1:17" s="27" customFormat="1" ht="15" outlineLevel="1" x14ac:dyDescent="0.2">
      <c r="A32" s="611"/>
      <c r="B32" s="272"/>
      <c r="C32" s="601"/>
      <c r="D32" s="601"/>
      <c r="E32" s="266"/>
      <c r="F32" s="297"/>
      <c r="G32" s="297"/>
      <c r="H32" s="293"/>
      <c r="I32" s="294"/>
      <c r="J32" s="294"/>
      <c r="K32" s="294"/>
      <c r="L32" s="294"/>
      <c r="M32" s="294"/>
      <c r="N32" s="294"/>
      <c r="O32" s="294"/>
      <c r="P32" s="250"/>
      <c r="Q32" s="4"/>
    </row>
    <row r="33" spans="1:19" s="21" customFormat="1" ht="20.25" customHeight="1" outlineLevel="1" x14ac:dyDescent="0.25">
      <c r="A33" s="611"/>
      <c r="B33" s="246"/>
      <c r="C33" s="604" t="s">
        <v>9</v>
      </c>
      <c r="D33" s="604"/>
      <c r="E33" s="247"/>
      <c r="F33" s="248"/>
      <c r="G33" s="248"/>
      <c r="H33" s="248"/>
      <c r="I33" s="248"/>
      <c r="J33" s="248"/>
      <c r="K33" s="248"/>
      <c r="L33" s="248"/>
      <c r="M33" s="248"/>
      <c r="N33" s="248"/>
      <c r="O33" s="248"/>
      <c r="P33" s="249"/>
      <c r="Q33" s="142"/>
      <c r="R33" s="27"/>
      <c r="S33" s="27"/>
    </row>
    <row r="34" spans="1:19" s="27" customFormat="1" ht="14.25" outlineLevel="1" x14ac:dyDescent="0.2">
      <c r="A34" s="611"/>
      <c r="B34" s="151">
        <v>9</v>
      </c>
      <c r="C34" s="255" t="s">
        <v>26</v>
      </c>
      <c r="D34" s="251" t="s">
        <v>33</v>
      </c>
      <c r="E34" s="251">
        <v>12</v>
      </c>
      <c r="F34" s="296">
        <v>0</v>
      </c>
      <c r="G34" s="296">
        <v>0</v>
      </c>
      <c r="H34" s="293"/>
      <c r="I34" s="295">
        <v>1</v>
      </c>
      <c r="J34" s="295">
        <v>0</v>
      </c>
      <c r="K34" s="295">
        <v>0</v>
      </c>
      <c r="L34" s="294"/>
      <c r="M34" s="294"/>
      <c r="N34" s="294"/>
      <c r="O34" s="294"/>
      <c r="P34" s="250">
        <f t="shared" ref="P34:P40" si="1">SUM(H34:O34)</f>
        <v>1</v>
      </c>
      <c r="Q34" s="4"/>
    </row>
    <row r="35" spans="1:19" s="27" customFormat="1" ht="14.25" outlineLevel="1" x14ac:dyDescent="0.2">
      <c r="A35" s="611"/>
      <c r="B35" s="151">
        <v>10</v>
      </c>
      <c r="C35" s="253" t="s">
        <v>24</v>
      </c>
      <c r="D35" s="251" t="s">
        <v>33</v>
      </c>
      <c r="E35" s="251">
        <v>12</v>
      </c>
      <c r="F35" s="296">
        <v>0</v>
      </c>
      <c r="G35" s="257">
        <v>0</v>
      </c>
      <c r="H35" s="293"/>
      <c r="I35" s="295">
        <v>1</v>
      </c>
      <c r="J35" s="295">
        <v>0</v>
      </c>
      <c r="K35" s="295">
        <v>0</v>
      </c>
      <c r="L35" s="294"/>
      <c r="M35" s="294"/>
      <c r="N35" s="294"/>
      <c r="O35" s="294"/>
      <c r="P35" s="250">
        <f t="shared" si="1"/>
        <v>1</v>
      </c>
      <c r="Q35" s="4"/>
    </row>
    <row r="36" spans="1:19" s="27" customFormat="1" ht="15" customHeight="1" outlineLevel="1" x14ac:dyDescent="0.2">
      <c r="A36" s="611"/>
      <c r="B36" s="151">
        <v>11</v>
      </c>
      <c r="C36" s="253" t="s">
        <v>27</v>
      </c>
      <c r="D36" s="251" t="s">
        <v>33</v>
      </c>
      <c r="E36" s="256">
        <v>3</v>
      </c>
      <c r="F36" s="296">
        <v>0</v>
      </c>
      <c r="G36" s="257">
        <v>0</v>
      </c>
      <c r="H36" s="293"/>
      <c r="I36" s="295">
        <v>1</v>
      </c>
      <c r="J36" s="295">
        <v>0</v>
      </c>
      <c r="K36" s="295">
        <v>0</v>
      </c>
      <c r="L36" s="294"/>
      <c r="M36" s="294"/>
      <c r="N36" s="294"/>
      <c r="O36" s="294"/>
      <c r="P36" s="250">
        <f t="shared" si="1"/>
        <v>1</v>
      </c>
      <c r="Q36" s="4"/>
    </row>
    <row r="37" spans="1:19" s="27" customFormat="1" ht="14.25" outlineLevel="1" x14ac:dyDescent="0.2">
      <c r="A37" s="611"/>
      <c r="B37" s="151">
        <v>12</v>
      </c>
      <c r="C37" s="253" t="s">
        <v>28</v>
      </c>
      <c r="D37" s="251" t="s">
        <v>33</v>
      </c>
      <c r="E37" s="251">
        <v>12</v>
      </c>
      <c r="F37" s="296">
        <v>0</v>
      </c>
      <c r="G37" s="257">
        <v>0</v>
      </c>
      <c r="H37" s="293"/>
      <c r="I37" s="295">
        <v>1</v>
      </c>
      <c r="J37" s="295">
        <v>0</v>
      </c>
      <c r="K37" s="295">
        <v>0</v>
      </c>
      <c r="L37" s="294"/>
      <c r="M37" s="294"/>
      <c r="N37" s="294"/>
      <c r="O37" s="294"/>
      <c r="P37" s="250">
        <f t="shared" si="1"/>
        <v>1</v>
      </c>
      <c r="Q37" s="4"/>
    </row>
    <row r="38" spans="1:19" s="27" customFormat="1" ht="14.25" outlineLevel="1" x14ac:dyDescent="0.2">
      <c r="A38" s="611"/>
      <c r="B38" s="151">
        <v>13</v>
      </c>
      <c r="C38" s="253" t="s">
        <v>23</v>
      </c>
      <c r="D38" s="251" t="s">
        <v>33</v>
      </c>
      <c r="E38" s="251">
        <v>12</v>
      </c>
      <c r="F38" s="296">
        <v>0</v>
      </c>
      <c r="G38" s="257">
        <v>0</v>
      </c>
      <c r="H38" s="293"/>
      <c r="I38" s="295">
        <v>1</v>
      </c>
      <c r="J38" s="295">
        <v>0</v>
      </c>
      <c r="K38" s="295">
        <v>0</v>
      </c>
      <c r="L38" s="294"/>
      <c r="M38" s="294"/>
      <c r="N38" s="294"/>
      <c r="O38" s="294"/>
      <c r="P38" s="250">
        <f t="shared" si="1"/>
        <v>1</v>
      </c>
      <c r="Q38" s="4"/>
    </row>
    <row r="39" spans="1:19" s="27" customFormat="1" ht="28.5" outlineLevel="1" x14ac:dyDescent="0.2">
      <c r="A39" s="611"/>
      <c r="B39" s="151">
        <v>14</v>
      </c>
      <c r="C39" s="253" t="s">
        <v>61</v>
      </c>
      <c r="D39" s="251" t="s">
        <v>33</v>
      </c>
      <c r="E39" s="251">
        <v>0</v>
      </c>
      <c r="F39" s="296">
        <v>0</v>
      </c>
      <c r="G39" s="257">
        <v>0</v>
      </c>
      <c r="H39" s="293"/>
      <c r="I39" s="295">
        <v>1</v>
      </c>
      <c r="J39" s="295">
        <v>0</v>
      </c>
      <c r="K39" s="295">
        <v>0</v>
      </c>
      <c r="L39" s="294"/>
      <c r="M39" s="294"/>
      <c r="N39" s="294"/>
      <c r="O39" s="294"/>
      <c r="P39" s="250">
        <f t="shared" si="1"/>
        <v>1</v>
      </c>
      <c r="Q39" s="4"/>
    </row>
    <row r="40" spans="1:19" s="27" customFormat="1" ht="14.25" outlineLevel="1" x14ac:dyDescent="0.2">
      <c r="A40" s="611"/>
      <c r="B40" s="272">
        <v>15</v>
      </c>
      <c r="C40" s="253" t="s">
        <v>10</v>
      </c>
      <c r="D40" s="251" t="s">
        <v>33</v>
      </c>
      <c r="E40" s="251">
        <v>0</v>
      </c>
      <c r="F40" s="296">
        <v>0</v>
      </c>
      <c r="G40" s="257">
        <v>0</v>
      </c>
      <c r="H40" s="293"/>
      <c r="I40" s="295">
        <v>1</v>
      </c>
      <c r="J40" s="295">
        <v>0</v>
      </c>
      <c r="K40" s="295">
        <v>0</v>
      </c>
      <c r="L40" s="294"/>
      <c r="M40" s="294"/>
      <c r="N40" s="294"/>
      <c r="O40" s="294"/>
      <c r="P40" s="250">
        <f t="shared" si="1"/>
        <v>1</v>
      </c>
      <c r="Q40" s="4"/>
    </row>
    <row r="41" spans="1:19" s="27" customFormat="1" ht="15" outlineLevel="1" x14ac:dyDescent="0.2">
      <c r="A41" s="611"/>
      <c r="B41" s="272"/>
      <c r="C41" s="254" t="s">
        <v>255</v>
      </c>
      <c r="D41" s="251" t="s">
        <v>254</v>
      </c>
      <c r="E41" s="251"/>
      <c r="F41" s="296">
        <v>0</v>
      </c>
      <c r="G41" s="257">
        <v>0</v>
      </c>
      <c r="H41" s="293"/>
      <c r="I41" s="294"/>
      <c r="J41" s="294"/>
      <c r="K41" s="294"/>
      <c r="L41" s="294"/>
      <c r="M41" s="294"/>
      <c r="N41" s="294"/>
      <c r="O41" s="294"/>
      <c r="P41" s="250"/>
      <c r="Q41" s="4"/>
    </row>
    <row r="42" spans="1:19" s="27" customFormat="1" ht="15" outlineLevel="1" x14ac:dyDescent="0.2">
      <c r="A42" s="611"/>
      <c r="B42" s="272"/>
      <c r="C42" s="601"/>
      <c r="D42" s="601"/>
      <c r="E42" s="266"/>
      <c r="F42" s="257"/>
      <c r="G42" s="257"/>
      <c r="H42" s="293"/>
      <c r="I42" s="294"/>
      <c r="J42" s="294"/>
      <c r="K42" s="294"/>
      <c r="L42" s="294"/>
      <c r="M42" s="294"/>
      <c r="N42" s="294"/>
      <c r="O42" s="294"/>
      <c r="P42" s="250"/>
      <c r="Q42" s="4"/>
    </row>
    <row r="43" spans="1:19" s="27" customFormat="1" ht="15" outlineLevel="1" x14ac:dyDescent="0.2">
      <c r="A43" s="611"/>
      <c r="B43" s="272"/>
      <c r="C43" s="601"/>
      <c r="D43" s="601"/>
      <c r="E43" s="266"/>
      <c r="F43" s="297"/>
      <c r="G43" s="297"/>
      <c r="H43" s="293"/>
      <c r="I43" s="294"/>
      <c r="J43" s="294"/>
      <c r="K43" s="294"/>
      <c r="L43" s="294"/>
      <c r="M43" s="294"/>
      <c r="N43" s="294"/>
      <c r="O43" s="294"/>
      <c r="P43" s="250"/>
      <c r="Q43" s="4"/>
    </row>
    <row r="44" spans="1:19" s="21" customFormat="1" ht="18" customHeight="1" outlineLevel="1" x14ac:dyDescent="0.25">
      <c r="A44" s="611"/>
      <c r="B44" s="246"/>
      <c r="C44" s="604" t="s">
        <v>11</v>
      </c>
      <c r="D44" s="604"/>
      <c r="E44" s="247"/>
      <c r="F44" s="248"/>
      <c r="G44" s="248"/>
      <c r="H44" s="248"/>
      <c r="I44" s="248"/>
      <c r="J44" s="248"/>
      <c r="K44" s="248"/>
      <c r="L44" s="248"/>
      <c r="M44" s="248"/>
      <c r="N44" s="248"/>
      <c r="O44" s="248"/>
      <c r="P44" s="249"/>
      <c r="Q44" s="142"/>
    </row>
    <row r="45" spans="1:19" s="27" customFormat="1" ht="14.25" outlineLevel="1" x14ac:dyDescent="0.2">
      <c r="A45" s="611"/>
      <c r="B45" s="151">
        <v>16</v>
      </c>
      <c r="C45" s="253" t="s">
        <v>12</v>
      </c>
      <c r="D45" s="251" t="s">
        <v>33</v>
      </c>
      <c r="E45" s="251">
        <v>12</v>
      </c>
      <c r="F45" s="296">
        <v>0</v>
      </c>
      <c r="G45" s="296">
        <v>0</v>
      </c>
      <c r="H45" s="293"/>
      <c r="I45" s="295">
        <v>0</v>
      </c>
      <c r="J45" s="295">
        <v>0</v>
      </c>
      <c r="K45" s="295">
        <v>0</v>
      </c>
      <c r="L45" s="294"/>
      <c r="M45" s="294"/>
      <c r="N45" s="294"/>
      <c r="O45" s="294"/>
      <c r="P45" s="250">
        <f t="shared" ref="P45:P49" si="2">SUM(H45:O45)</f>
        <v>0</v>
      </c>
      <c r="Q45" s="4"/>
    </row>
    <row r="46" spans="1:19" s="27" customFormat="1" ht="14.25" outlineLevel="1" x14ac:dyDescent="0.2">
      <c r="A46" s="611"/>
      <c r="B46" s="151">
        <v>17</v>
      </c>
      <c r="C46" s="253" t="s">
        <v>13</v>
      </c>
      <c r="D46" s="251" t="s">
        <v>33</v>
      </c>
      <c r="E46" s="251">
        <v>12</v>
      </c>
      <c r="F46" s="257">
        <v>0</v>
      </c>
      <c r="G46" s="257">
        <v>0</v>
      </c>
      <c r="H46" s="293"/>
      <c r="I46" s="295">
        <v>0</v>
      </c>
      <c r="J46" s="295">
        <v>0</v>
      </c>
      <c r="K46" s="295">
        <v>0</v>
      </c>
      <c r="L46" s="294"/>
      <c r="M46" s="294"/>
      <c r="N46" s="294"/>
      <c r="O46" s="294"/>
      <c r="P46" s="250">
        <f t="shared" si="2"/>
        <v>0</v>
      </c>
      <c r="Q46" s="4"/>
    </row>
    <row r="47" spans="1:19" s="27" customFormat="1" ht="14.25" outlineLevel="1" x14ac:dyDescent="0.2">
      <c r="A47" s="611"/>
      <c r="B47" s="151">
        <v>18</v>
      </c>
      <c r="C47" s="253" t="s">
        <v>14</v>
      </c>
      <c r="D47" s="251" t="s">
        <v>33</v>
      </c>
      <c r="E47" s="251">
        <v>12</v>
      </c>
      <c r="F47" s="257">
        <v>0</v>
      </c>
      <c r="G47" s="257">
        <v>0</v>
      </c>
      <c r="H47" s="293"/>
      <c r="I47" s="295">
        <v>0</v>
      </c>
      <c r="J47" s="295">
        <v>0</v>
      </c>
      <c r="K47" s="295">
        <v>0</v>
      </c>
      <c r="L47" s="294"/>
      <c r="M47" s="294"/>
      <c r="N47" s="294"/>
      <c r="O47" s="294"/>
      <c r="P47" s="250">
        <f t="shared" si="2"/>
        <v>0</v>
      </c>
      <c r="Q47" s="4"/>
    </row>
    <row r="48" spans="1:19" s="27" customFormat="1" ht="14.25" outlineLevel="1" x14ac:dyDescent="0.2">
      <c r="A48" s="611"/>
      <c r="B48" s="151">
        <v>19</v>
      </c>
      <c r="C48" s="255" t="s">
        <v>26</v>
      </c>
      <c r="D48" s="251" t="s">
        <v>33</v>
      </c>
      <c r="E48" s="251">
        <v>12</v>
      </c>
      <c r="F48" s="257">
        <v>2</v>
      </c>
      <c r="G48" s="257">
        <f>'[2]LDC - Results (Net)'!$N$33</f>
        <v>17126.932000000001</v>
      </c>
      <c r="H48" s="293"/>
      <c r="I48" s="295">
        <v>1</v>
      </c>
      <c r="J48" s="295">
        <v>0</v>
      </c>
      <c r="K48" s="295">
        <v>0</v>
      </c>
      <c r="L48" s="294"/>
      <c r="M48" s="294"/>
      <c r="N48" s="294"/>
      <c r="O48" s="294"/>
      <c r="P48" s="250">
        <f t="shared" si="2"/>
        <v>1</v>
      </c>
      <c r="Q48" s="4"/>
    </row>
    <row r="49" spans="1:17" s="27" customFormat="1" ht="14.25" outlineLevel="1" x14ac:dyDescent="0.2">
      <c r="A49" s="611"/>
      <c r="B49" s="151">
        <v>20</v>
      </c>
      <c r="C49" s="253" t="s">
        <v>10</v>
      </c>
      <c r="D49" s="251" t="s">
        <v>33</v>
      </c>
      <c r="E49" s="251">
        <v>0</v>
      </c>
      <c r="F49" s="257">
        <v>0</v>
      </c>
      <c r="G49" s="257">
        <v>0</v>
      </c>
      <c r="H49" s="293"/>
      <c r="I49" s="294"/>
      <c r="J49" s="294"/>
      <c r="K49" s="294"/>
      <c r="L49" s="294"/>
      <c r="M49" s="294"/>
      <c r="N49" s="294"/>
      <c r="O49" s="294"/>
      <c r="P49" s="250">
        <f t="shared" si="2"/>
        <v>0</v>
      </c>
      <c r="Q49" s="4"/>
    </row>
    <row r="50" spans="1:17" s="27" customFormat="1" ht="15" outlineLevel="1" x14ac:dyDescent="0.2">
      <c r="A50" s="611"/>
      <c r="B50" s="151"/>
      <c r="C50" s="254" t="s">
        <v>255</v>
      </c>
      <c r="D50" s="251" t="s">
        <v>254</v>
      </c>
      <c r="E50" s="251"/>
      <c r="F50" s="257"/>
      <c r="G50" s="257">
        <v>0</v>
      </c>
      <c r="H50" s="293"/>
      <c r="I50" s="294"/>
      <c r="J50" s="294"/>
      <c r="K50" s="294"/>
      <c r="L50" s="294"/>
      <c r="M50" s="294"/>
      <c r="N50" s="294"/>
      <c r="O50" s="294"/>
      <c r="P50" s="250"/>
      <c r="Q50" s="4"/>
    </row>
    <row r="51" spans="1:17" s="27" customFormat="1" ht="15" outlineLevel="1" x14ac:dyDescent="0.2">
      <c r="A51" s="611"/>
      <c r="B51" s="151"/>
      <c r="C51" s="601"/>
      <c r="D51" s="601"/>
      <c r="E51" s="266"/>
      <c r="F51" s="257"/>
      <c r="G51" s="257"/>
      <c r="H51" s="293"/>
      <c r="I51" s="294"/>
      <c r="J51" s="294"/>
      <c r="K51" s="294"/>
      <c r="L51" s="294"/>
      <c r="M51" s="294"/>
      <c r="N51" s="294"/>
      <c r="O51" s="294"/>
      <c r="P51" s="250"/>
      <c r="Q51" s="4"/>
    </row>
    <row r="52" spans="1:17" s="27" customFormat="1" ht="15" outlineLevel="1" x14ac:dyDescent="0.2">
      <c r="A52" s="611"/>
      <c r="B52" s="151"/>
      <c r="C52" s="601"/>
      <c r="D52" s="601"/>
      <c r="E52" s="266"/>
      <c r="F52" s="297"/>
      <c r="G52" s="297"/>
      <c r="H52" s="293"/>
      <c r="I52" s="294"/>
      <c r="J52" s="294"/>
      <c r="K52" s="294"/>
      <c r="L52" s="294"/>
      <c r="M52" s="294"/>
      <c r="N52" s="294"/>
      <c r="O52" s="294"/>
      <c r="P52" s="250"/>
      <c r="Q52" s="4"/>
    </row>
    <row r="53" spans="1:17" s="21" customFormat="1" ht="20.25" customHeight="1" outlineLevel="1" x14ac:dyDescent="0.25">
      <c r="A53" s="611"/>
      <c r="B53" s="246"/>
      <c r="C53" s="604" t="s">
        <v>15</v>
      </c>
      <c r="D53" s="604"/>
      <c r="E53" s="247"/>
      <c r="F53" s="248"/>
      <c r="G53" s="248"/>
      <c r="H53" s="248"/>
      <c r="I53" s="248"/>
      <c r="J53" s="248"/>
      <c r="K53" s="248"/>
      <c r="L53" s="248"/>
      <c r="M53" s="248"/>
      <c r="N53" s="248"/>
      <c r="O53" s="248"/>
      <c r="P53" s="249"/>
      <c r="Q53" s="142"/>
    </row>
    <row r="54" spans="1:17" s="27" customFormat="1" ht="14.25" outlineLevel="1" x14ac:dyDescent="0.2">
      <c r="A54" s="611"/>
      <c r="B54" s="272">
        <v>21</v>
      </c>
      <c r="C54" s="253" t="s">
        <v>15</v>
      </c>
      <c r="D54" s="251" t="s">
        <v>33</v>
      </c>
      <c r="E54" s="251"/>
      <c r="F54" s="296">
        <v>0</v>
      </c>
      <c r="G54" s="296">
        <v>0</v>
      </c>
      <c r="H54" s="295">
        <v>0</v>
      </c>
      <c r="I54" s="294"/>
      <c r="J54" s="294"/>
      <c r="K54" s="294"/>
      <c r="L54" s="294"/>
      <c r="M54" s="294"/>
      <c r="N54" s="294"/>
      <c r="O54" s="294"/>
      <c r="P54" s="250">
        <f t="shared" ref="P54" si="3">SUM(H54:O54)</f>
        <v>0</v>
      </c>
      <c r="Q54" s="4"/>
    </row>
    <row r="55" spans="1:17" s="27" customFormat="1" ht="15" outlineLevel="1" x14ac:dyDescent="0.2">
      <c r="A55" s="611"/>
      <c r="B55" s="272"/>
      <c r="C55" s="254" t="s">
        <v>255</v>
      </c>
      <c r="D55" s="251" t="s">
        <v>254</v>
      </c>
      <c r="E55" s="251"/>
      <c r="F55" s="257"/>
      <c r="G55" s="257"/>
      <c r="H55" s="293"/>
      <c r="I55" s="294"/>
      <c r="J55" s="294"/>
      <c r="K55" s="294"/>
      <c r="L55" s="294"/>
      <c r="M55" s="294"/>
      <c r="N55" s="294"/>
      <c r="O55" s="294"/>
      <c r="P55" s="250"/>
      <c r="Q55" s="4"/>
    </row>
    <row r="56" spans="1:17" s="27" customFormat="1" ht="15" outlineLevel="1" x14ac:dyDescent="0.2">
      <c r="A56" s="611"/>
      <c r="B56" s="272"/>
      <c r="C56" s="601"/>
      <c r="D56" s="601"/>
      <c r="E56" s="266"/>
      <c r="F56" s="257"/>
      <c r="G56" s="257"/>
      <c r="H56" s="293"/>
      <c r="I56" s="294"/>
      <c r="J56" s="294"/>
      <c r="K56" s="294"/>
      <c r="L56" s="294"/>
      <c r="M56" s="294"/>
      <c r="N56" s="294"/>
      <c r="O56" s="294"/>
      <c r="P56" s="250"/>
      <c r="Q56" s="4"/>
    </row>
    <row r="57" spans="1:17" s="27" customFormat="1" ht="15" outlineLevel="1" x14ac:dyDescent="0.2">
      <c r="A57" s="611"/>
      <c r="B57" s="272"/>
      <c r="C57" s="601"/>
      <c r="D57" s="601"/>
      <c r="E57" s="266"/>
      <c r="F57" s="297"/>
      <c r="G57" s="297"/>
      <c r="H57" s="293"/>
      <c r="I57" s="294"/>
      <c r="J57" s="294"/>
      <c r="K57" s="294"/>
      <c r="L57" s="294"/>
      <c r="M57" s="294"/>
      <c r="N57" s="294"/>
      <c r="O57" s="294"/>
      <c r="P57" s="250"/>
      <c r="Q57" s="4"/>
    </row>
    <row r="58" spans="1:17" s="21" customFormat="1" ht="18.75" customHeight="1" outlineLevel="1" x14ac:dyDescent="0.25">
      <c r="A58" s="611"/>
      <c r="B58" s="246"/>
      <c r="C58" s="604" t="s">
        <v>16</v>
      </c>
      <c r="D58" s="604"/>
      <c r="E58" s="247"/>
      <c r="F58" s="248"/>
      <c r="G58" s="248"/>
      <c r="H58" s="248"/>
      <c r="I58" s="248"/>
      <c r="J58" s="248"/>
      <c r="K58" s="248"/>
      <c r="L58" s="248"/>
      <c r="M58" s="248"/>
      <c r="N58" s="248"/>
      <c r="O58" s="248"/>
      <c r="P58" s="249"/>
      <c r="Q58" s="142"/>
    </row>
    <row r="59" spans="1:17" s="27" customFormat="1" ht="14.25" outlineLevel="1" x14ac:dyDescent="0.2">
      <c r="A59" s="611"/>
      <c r="B59" s="272">
        <v>22</v>
      </c>
      <c r="C59" s="253" t="s">
        <v>17</v>
      </c>
      <c r="D59" s="251" t="s">
        <v>33</v>
      </c>
      <c r="E59" s="251"/>
      <c r="F59" s="296">
        <v>0</v>
      </c>
      <c r="G59" s="296">
        <v>0</v>
      </c>
      <c r="H59" s="293"/>
      <c r="I59" s="294"/>
      <c r="J59" s="295">
        <v>1</v>
      </c>
      <c r="K59" s="295">
        <v>0</v>
      </c>
      <c r="L59" s="294"/>
      <c r="M59" s="294"/>
      <c r="N59" s="294"/>
      <c r="O59" s="294"/>
      <c r="P59" s="250">
        <f t="shared" ref="P59:P62" si="4">SUM(H59:O59)</f>
        <v>1</v>
      </c>
      <c r="Q59" s="4"/>
    </row>
    <row r="60" spans="1:17" s="27" customFormat="1" ht="14.25" outlineLevel="1" x14ac:dyDescent="0.2">
      <c r="A60" s="611"/>
      <c r="B60" s="272">
        <v>23</v>
      </c>
      <c r="C60" s="253" t="s">
        <v>18</v>
      </c>
      <c r="D60" s="251" t="s">
        <v>33</v>
      </c>
      <c r="E60" s="251"/>
      <c r="F60" s="257">
        <v>12</v>
      </c>
      <c r="G60" s="257">
        <v>62565</v>
      </c>
      <c r="H60" s="293"/>
      <c r="I60" s="294"/>
      <c r="J60" s="295">
        <v>1</v>
      </c>
      <c r="K60" s="295">
        <v>0</v>
      </c>
      <c r="L60" s="294"/>
      <c r="M60" s="294"/>
      <c r="N60" s="294"/>
      <c r="O60" s="294"/>
      <c r="P60" s="250">
        <f t="shared" si="4"/>
        <v>1</v>
      </c>
      <c r="Q60" s="4"/>
    </row>
    <row r="61" spans="1:17" s="27" customFormat="1" ht="14.25" outlineLevel="1" x14ac:dyDescent="0.2">
      <c r="A61" s="611"/>
      <c r="B61" s="272">
        <v>24</v>
      </c>
      <c r="C61" s="253" t="s">
        <v>19</v>
      </c>
      <c r="D61" s="251" t="s">
        <v>33</v>
      </c>
      <c r="E61" s="251"/>
      <c r="F61" s="257">
        <v>0</v>
      </c>
      <c r="G61" s="257">
        <v>0</v>
      </c>
      <c r="H61" s="293"/>
      <c r="I61" s="294"/>
      <c r="J61" s="295">
        <v>1</v>
      </c>
      <c r="K61" s="295">
        <v>0</v>
      </c>
      <c r="L61" s="294"/>
      <c r="M61" s="294"/>
      <c r="N61" s="294"/>
      <c r="O61" s="294"/>
      <c r="P61" s="250">
        <f t="shared" si="4"/>
        <v>1</v>
      </c>
      <c r="Q61" s="4"/>
    </row>
    <row r="62" spans="1:17" s="27" customFormat="1" ht="14.25" outlineLevel="1" x14ac:dyDescent="0.2">
      <c r="A62" s="611"/>
      <c r="B62" s="272">
        <v>25</v>
      </c>
      <c r="C62" s="253" t="s">
        <v>20</v>
      </c>
      <c r="D62" s="251" t="s">
        <v>33</v>
      </c>
      <c r="E62" s="251"/>
      <c r="F62" s="257">
        <v>0</v>
      </c>
      <c r="G62" s="257">
        <v>0</v>
      </c>
      <c r="H62" s="293"/>
      <c r="I62" s="294"/>
      <c r="J62" s="295">
        <v>1</v>
      </c>
      <c r="K62" s="295">
        <v>0</v>
      </c>
      <c r="L62" s="294"/>
      <c r="M62" s="294"/>
      <c r="N62" s="294"/>
      <c r="O62" s="294"/>
      <c r="P62" s="250">
        <f t="shared" si="4"/>
        <v>1</v>
      </c>
      <c r="Q62" s="4"/>
    </row>
    <row r="63" spans="1:17" s="27" customFormat="1" ht="15" outlineLevel="1" x14ac:dyDescent="0.2">
      <c r="A63" s="611"/>
      <c r="B63" s="272"/>
      <c r="C63" s="254" t="s">
        <v>255</v>
      </c>
      <c r="D63" s="251" t="s">
        <v>254</v>
      </c>
      <c r="E63" s="251"/>
      <c r="F63" s="257">
        <v>0</v>
      </c>
      <c r="G63" s="257">
        <v>0</v>
      </c>
      <c r="H63" s="293"/>
      <c r="I63" s="294"/>
      <c r="J63" s="295"/>
      <c r="K63" s="295"/>
      <c r="L63" s="294"/>
      <c r="M63" s="294"/>
      <c r="N63" s="294"/>
      <c r="O63" s="294"/>
      <c r="P63" s="250"/>
      <c r="Q63" s="4"/>
    </row>
    <row r="64" spans="1:17" s="27" customFormat="1" ht="15" outlineLevel="1" x14ac:dyDescent="0.2">
      <c r="A64" s="611"/>
      <c r="B64" s="272"/>
      <c r="C64" s="601"/>
      <c r="D64" s="601"/>
      <c r="E64" s="266"/>
      <c r="F64" s="257"/>
      <c r="G64" s="257"/>
      <c r="H64" s="293"/>
      <c r="I64" s="294"/>
      <c r="J64" s="294"/>
      <c r="K64" s="294"/>
      <c r="L64" s="294"/>
      <c r="M64" s="294"/>
      <c r="N64" s="294"/>
      <c r="O64" s="294"/>
      <c r="P64" s="250"/>
      <c r="Q64" s="4"/>
    </row>
    <row r="65" spans="1:17" s="27" customFormat="1" ht="15" outlineLevel="1" x14ac:dyDescent="0.2">
      <c r="A65" s="611"/>
      <c r="B65" s="272"/>
      <c r="C65" s="601"/>
      <c r="D65" s="601"/>
      <c r="E65" s="266"/>
      <c r="F65" s="257"/>
      <c r="G65" s="257"/>
      <c r="H65" s="293"/>
      <c r="I65" s="294"/>
      <c r="J65" s="294"/>
      <c r="K65" s="294"/>
      <c r="L65" s="294"/>
      <c r="M65" s="294"/>
      <c r="N65" s="294"/>
      <c r="O65" s="294"/>
      <c r="P65" s="250"/>
      <c r="Q65" s="4"/>
    </row>
    <row r="66" spans="1:17" s="27" customFormat="1" ht="15" outlineLevel="1" x14ac:dyDescent="0.2">
      <c r="A66" s="611"/>
      <c r="B66" s="272"/>
      <c r="C66" s="614"/>
      <c r="D66" s="614"/>
      <c r="E66" s="352"/>
      <c r="F66" s="297"/>
      <c r="G66" s="297"/>
      <c r="H66" s="293"/>
      <c r="I66" s="294"/>
      <c r="J66" s="294"/>
      <c r="K66" s="294"/>
      <c r="L66" s="294"/>
      <c r="M66" s="294"/>
      <c r="N66" s="294"/>
      <c r="O66" s="294"/>
      <c r="P66" s="250"/>
      <c r="Q66" s="4"/>
    </row>
    <row r="67" spans="1:17" s="27" customFormat="1" ht="15" x14ac:dyDescent="0.2">
      <c r="A67" s="611"/>
      <c r="B67" s="353"/>
      <c r="C67" s="600" t="s">
        <v>222</v>
      </c>
      <c r="D67" s="600"/>
      <c r="E67" s="354"/>
      <c r="F67" s="355"/>
      <c r="G67" s="355"/>
      <c r="H67" s="356">
        <f>SUM(G22*H22,G23*H23,G24*H24,G25*H25,G26*H26,G27*H27,G29*H29,G30*H30,G54*H54,G28*H28)</f>
        <v>16356.198</v>
      </c>
      <c r="I67" s="356">
        <f>SUM(G34*I34,G35*I35,G39*I39,G40*I40,G36*I36,G37*I37,G38*I38,G48*I48)</f>
        <v>17126.932000000001</v>
      </c>
      <c r="J67" s="357">
        <v>62565</v>
      </c>
      <c r="K67" s="354"/>
      <c r="L67" s="354"/>
      <c r="M67" s="354"/>
      <c r="N67" s="356"/>
      <c r="O67" s="354"/>
      <c r="P67" s="358">
        <f>SUM(H67:O67)</f>
        <v>96048.13</v>
      </c>
      <c r="Q67" s="4"/>
    </row>
    <row r="68" spans="1:17" s="27" customFormat="1" ht="15" x14ac:dyDescent="0.2">
      <c r="A68" s="611"/>
      <c r="B68" s="492"/>
      <c r="C68" s="493" t="s">
        <v>502</v>
      </c>
      <c r="D68" s="493"/>
      <c r="E68" s="494"/>
      <c r="F68" s="495"/>
      <c r="G68" s="495"/>
      <c r="H68" s="496">
        <f>H67-(G28*H28)</f>
        <v>16356.198</v>
      </c>
      <c r="I68" s="496">
        <f>I67-SUM(G39*I39,G40*I40)</f>
        <v>17126.932000000001</v>
      </c>
      <c r="J68" s="497">
        <v>62565</v>
      </c>
      <c r="K68" s="494"/>
      <c r="L68" s="494"/>
      <c r="M68" s="494"/>
      <c r="N68" s="494"/>
      <c r="O68" s="494"/>
      <c r="P68" s="498"/>
      <c r="Q68" s="4"/>
    </row>
    <row r="69" spans="1:17" s="27" customFormat="1" ht="15" x14ac:dyDescent="0.2">
      <c r="A69" s="611"/>
      <c r="B69" s="273"/>
      <c r="C69" s="601" t="s">
        <v>319</v>
      </c>
      <c r="D69" s="601"/>
      <c r="E69" s="267"/>
      <c r="F69" s="265"/>
      <c r="G69" s="265"/>
      <c r="H69" s="267"/>
      <c r="I69" s="267"/>
      <c r="J69" s="268">
        <f>SUM($E$34*$F$34*J34,$E$35*$F$35*J35,$E$36*$F$36*J36,$E$37*$F$37*J37,$E$38*$F$38*J38,$E$45*$F$45*J45,$E$46*$F$46*J46,$E$47*$F$47*J47,$E$48*$F$48*J48,$F$59*J59,$F$60*J60,$F$61*J61,$F$62*J62)</f>
        <v>12</v>
      </c>
      <c r="K69" s="268">
        <f>SUM($E$34*$F$34*K34,$E$35*$F$35*K35,$E$36*$F$36*K36,$E$37*$F$37*K37,$E$38*$F$38*K38,$E$45*$F$45*K45,$E$46*$F$46*K46,$E$47*$F$47*K47,$E$48*$F$48*K48,$F$59*K59,$F$60*K60,$F$61*K61,$F$62*K62)</f>
        <v>0</v>
      </c>
      <c r="L69" s="268"/>
      <c r="M69" s="268"/>
      <c r="N69" s="267"/>
      <c r="O69" s="267"/>
      <c r="P69" s="274">
        <f>SUM(H69:O69)</f>
        <v>12</v>
      </c>
      <c r="Q69" s="4"/>
    </row>
    <row r="70" spans="1:17" s="27" customFormat="1" ht="15" x14ac:dyDescent="0.2">
      <c r="A70" s="611"/>
      <c r="B70" s="273"/>
      <c r="C70" s="601" t="s">
        <v>498</v>
      </c>
      <c r="D70" s="601"/>
      <c r="E70" s="267"/>
      <c r="F70" s="265"/>
      <c r="G70" s="265"/>
      <c r="H70" s="267"/>
      <c r="I70" s="267"/>
      <c r="J70" s="268">
        <f>J69-($E$36*$F$36*J36)</f>
        <v>12</v>
      </c>
      <c r="K70" s="268">
        <f>K69-($E$36*$F$36*K36)</f>
        <v>0</v>
      </c>
      <c r="L70" s="267"/>
      <c r="M70" s="267"/>
      <c r="N70" s="267"/>
      <c r="O70" s="267"/>
      <c r="P70" s="274"/>
      <c r="Q70" s="4"/>
    </row>
    <row r="71" spans="1:17" s="27" customFormat="1" ht="15" x14ac:dyDescent="0.2">
      <c r="A71" s="611"/>
      <c r="B71" s="275"/>
      <c r="C71" s="602"/>
      <c r="D71" s="602"/>
      <c r="E71" s="260"/>
      <c r="F71" s="258"/>
      <c r="G71" s="258"/>
      <c r="H71" s="258"/>
      <c r="I71" s="258"/>
      <c r="J71" s="258"/>
      <c r="K71" s="260"/>
      <c r="L71" s="260"/>
      <c r="M71" s="260"/>
      <c r="N71" s="260"/>
      <c r="O71" s="260"/>
      <c r="P71" s="276"/>
      <c r="Q71" s="4"/>
    </row>
    <row r="72" spans="1:17" s="6" customFormat="1" ht="15" x14ac:dyDescent="0.2">
      <c r="A72" s="611"/>
      <c r="B72" s="275"/>
      <c r="C72" s="603" t="s">
        <v>321</v>
      </c>
      <c r="D72" s="603"/>
      <c r="E72" s="251"/>
      <c r="F72" s="262"/>
      <c r="G72" s="251"/>
      <c r="H72" s="263">
        <f>'3.  Distribution Rates'!E33</f>
        <v>1.21E-2</v>
      </c>
      <c r="I72" s="263">
        <f>'3.  Distribution Rates'!E34</f>
        <v>8.8999999999999999E-3</v>
      </c>
      <c r="J72" s="263">
        <f>'3.  Distribution Rates'!E35</f>
        <v>1.1715066666666667</v>
      </c>
      <c r="K72" s="263">
        <f>'3.  Distribution Rates'!E36</f>
        <v>1.1715066666666667</v>
      </c>
      <c r="L72" s="263">
        <f>'3.  Distribution Rates'!E37</f>
        <v>102.25683333333332</v>
      </c>
      <c r="M72" s="263">
        <f>'3.  Distribution Rates'!E38</f>
        <v>10.0206</v>
      </c>
      <c r="N72" s="263">
        <f>'3.  Distribution Rates'!E39</f>
        <v>4.7966666666666664E-2</v>
      </c>
      <c r="O72" s="263"/>
      <c r="P72" s="277"/>
      <c r="Q72" s="143"/>
    </row>
    <row r="73" spans="1:17" s="27" customFormat="1" ht="15" x14ac:dyDescent="0.2">
      <c r="A73" s="611"/>
      <c r="B73" s="275"/>
      <c r="C73" s="602" t="s">
        <v>62</v>
      </c>
      <c r="D73" s="602"/>
      <c r="E73" s="260"/>
      <c r="F73" s="262"/>
      <c r="G73" s="251"/>
      <c r="H73" s="264">
        <f>H67*H72</f>
        <v>197.90999579999999</v>
      </c>
      <c r="I73" s="264">
        <f>I67*I72</f>
        <v>152.42969479999999</v>
      </c>
      <c r="J73" s="264">
        <f>J69*J72</f>
        <v>14.05808</v>
      </c>
      <c r="K73" s="264">
        <f>K69*K72</f>
        <v>0</v>
      </c>
      <c r="L73" s="264">
        <f>L69*L72</f>
        <v>0</v>
      </c>
      <c r="M73" s="264">
        <f>M69*M72</f>
        <v>0</v>
      </c>
      <c r="N73" s="264">
        <f>N67*N72</f>
        <v>0</v>
      </c>
      <c r="O73" s="260"/>
      <c r="P73" s="278">
        <f>SUM(H73:O73)</f>
        <v>364.3977706</v>
      </c>
      <c r="Q73" s="4"/>
    </row>
    <row r="74" spans="1:17" s="27" customFormat="1" ht="15" x14ac:dyDescent="0.2">
      <c r="A74" s="611"/>
      <c r="B74" s="275"/>
      <c r="C74" s="603" t="s">
        <v>63</v>
      </c>
      <c r="D74" s="603"/>
      <c r="E74" s="260"/>
      <c r="F74" s="258"/>
      <c r="G74" s="258"/>
      <c r="H74" s="536">
        <f>H68*'6.  Persistence Rates'!$E$25</f>
        <v>16252.880490783593</v>
      </c>
      <c r="I74" s="251">
        <f>I68*'6.  Persistence Rates'!$E$25</f>
        <v>17018.74598056206</v>
      </c>
      <c r="J74" s="251">
        <f>J70*'6.  Persistence Rates'!Q25</f>
        <v>11.994000824221438</v>
      </c>
      <c r="K74" s="260">
        <f>K70*'6.  Persistence Rates'!Q25</f>
        <v>0</v>
      </c>
      <c r="L74" s="260">
        <f>L69*'6.  Persistence Rates'!Q25</f>
        <v>0</v>
      </c>
      <c r="M74" s="260">
        <f>M69*'6.  Persistence Rates'!Q25</f>
        <v>0</v>
      </c>
      <c r="N74" s="260">
        <f>N67*'6.  Persistence Rates'!E25</f>
        <v>0</v>
      </c>
      <c r="O74" s="260"/>
      <c r="P74" s="276"/>
      <c r="Q74" s="4"/>
    </row>
    <row r="75" spans="1:17" s="27" customFormat="1" ht="15" x14ac:dyDescent="0.2">
      <c r="A75" s="611"/>
      <c r="B75" s="275"/>
      <c r="C75" s="603" t="s">
        <v>64</v>
      </c>
      <c r="D75" s="603"/>
      <c r="E75" s="260"/>
      <c r="F75" s="258"/>
      <c r="G75" s="258"/>
      <c r="H75" s="251">
        <f>H68*'6.  Persistence Rates'!$F$25</f>
        <v>16252.880490783593</v>
      </c>
      <c r="I75" s="251">
        <f>I68*'6.  Persistence Rates'!$F$25</f>
        <v>17018.74598056206</v>
      </c>
      <c r="J75" s="251">
        <f>J70*'6.  Persistence Rates'!R25</f>
        <v>11.994000824221438</v>
      </c>
      <c r="K75" s="260">
        <f>K70*'6.  Persistence Rates'!R25</f>
        <v>0</v>
      </c>
      <c r="L75" s="260">
        <f>L69*'6.  Persistence Rates'!R25</f>
        <v>0</v>
      </c>
      <c r="M75" s="260">
        <f>M69*'6.  Persistence Rates'!R25</f>
        <v>0</v>
      </c>
      <c r="N75" s="260">
        <f>N67*'6.  Persistence Rates'!F25</f>
        <v>0</v>
      </c>
      <c r="O75" s="260"/>
      <c r="P75" s="276"/>
      <c r="Q75" s="4"/>
    </row>
    <row r="76" spans="1:17" s="27" customFormat="1" ht="15" x14ac:dyDescent="0.2">
      <c r="A76" s="611"/>
      <c r="B76" s="275"/>
      <c r="C76" s="603" t="s">
        <v>65</v>
      </c>
      <c r="D76" s="603"/>
      <c r="E76" s="260"/>
      <c r="F76" s="258"/>
      <c r="G76" s="258"/>
      <c r="H76" s="251">
        <f>$H$68*'6.  Persistence Rates'!$G$25</f>
        <v>16249.372110436181</v>
      </c>
      <c r="I76" s="251">
        <f>$I$68*'6.  Persistence Rates'!$G$25</f>
        <v>17015.072278908399</v>
      </c>
      <c r="J76" s="251">
        <f>$J$70*'6.  Persistence Rates'!$S$25</f>
        <v>11.976856693791884</v>
      </c>
      <c r="K76" s="260">
        <f>$K$70*'6.  Persistence Rates'!$S$25</f>
        <v>0</v>
      </c>
      <c r="L76" s="260">
        <f>$L$69*'6.  Persistence Rates'!$S$25</f>
        <v>0</v>
      </c>
      <c r="M76" s="260">
        <f>$M$69*'6.  Persistence Rates'!$S$25</f>
        <v>0</v>
      </c>
      <c r="N76" s="260">
        <f>$N$67*'6.  Persistence Rates'!$G$25</f>
        <v>0</v>
      </c>
      <c r="O76" s="260"/>
      <c r="P76" s="276"/>
      <c r="Q76" s="4"/>
    </row>
    <row r="77" spans="1:17" s="27" customFormat="1" ht="15" x14ac:dyDescent="0.2">
      <c r="A77" s="245"/>
      <c r="B77" s="275"/>
      <c r="C77" s="517" t="s">
        <v>417</v>
      </c>
      <c r="D77" s="517"/>
      <c r="E77" s="260"/>
      <c r="F77" s="258"/>
      <c r="G77" s="258"/>
      <c r="H77" s="251">
        <f>$H$68*'6.  Persistence Rates'!$H$25</f>
        <v>16030.527950875356</v>
      </c>
      <c r="I77" s="251">
        <f>$I$68*'6.  Persistence Rates'!$H$25</f>
        <v>16785.915781818094</v>
      </c>
      <c r="J77" s="251">
        <f>$J$70*'6.  Persistence Rates'!$T$25</f>
        <v>11.859154574084284</v>
      </c>
      <c r="K77" s="251">
        <f>$K$70*'6.  Persistence Rates'!$T$25</f>
        <v>0</v>
      </c>
      <c r="L77" s="251">
        <f>$L$69*'6.  Persistence Rates'!$T$25</f>
        <v>0</v>
      </c>
      <c r="M77" s="251">
        <f>$M$69*'6.  Persistence Rates'!$T$25</f>
        <v>0</v>
      </c>
      <c r="N77" s="251">
        <f>$N$67*'6.  Persistence Rates'!$H$25</f>
        <v>0</v>
      </c>
      <c r="O77" s="260"/>
      <c r="P77" s="276"/>
      <c r="Q77" s="4"/>
    </row>
    <row r="78" spans="1:17" s="27" customFormat="1" ht="15" x14ac:dyDescent="0.2">
      <c r="A78" s="245"/>
      <c r="B78" s="275"/>
      <c r="C78" s="517" t="s">
        <v>418</v>
      </c>
      <c r="D78" s="517"/>
      <c r="E78" s="260"/>
      <c r="F78" s="258"/>
      <c r="G78" s="258"/>
      <c r="H78" s="251">
        <f>$H$68*'6.  Persistence Rates'!$I$25</f>
        <v>0</v>
      </c>
      <c r="I78" s="251">
        <f>$I$68*'6.  Persistence Rates'!$I$25</f>
        <v>0</v>
      </c>
      <c r="J78" s="251">
        <f>$J$70*'6.  Persistence Rates'!$U$25</f>
        <v>0</v>
      </c>
      <c r="K78" s="251">
        <f>$K$70*'6.  Persistence Rates'!$U$25</f>
        <v>0</v>
      </c>
      <c r="L78" s="251">
        <f>$L$69*'6.  Persistence Rates'!$U$25</f>
        <v>0</v>
      </c>
      <c r="M78" s="251">
        <f>$M$69*'6.  Persistence Rates'!$U$25</f>
        <v>0</v>
      </c>
      <c r="N78" s="251">
        <f>$N$67*'6.  Persistence Rates'!$I$25</f>
        <v>0</v>
      </c>
      <c r="O78" s="260"/>
      <c r="P78" s="276"/>
      <c r="Q78" s="4"/>
    </row>
    <row r="79" spans="1:17" s="27" customFormat="1" ht="15" hidden="1" x14ac:dyDescent="0.2">
      <c r="A79" s="245"/>
      <c r="B79" s="275"/>
      <c r="C79" s="517" t="s">
        <v>419</v>
      </c>
      <c r="D79" s="517"/>
      <c r="E79" s="260"/>
      <c r="F79" s="258"/>
      <c r="G79" s="258"/>
      <c r="H79" s="251">
        <f>$H$68*'6.  Persistence Rates'!$J$25</f>
        <v>0</v>
      </c>
      <c r="I79" s="251">
        <f>$I$68*'6.  Persistence Rates'!$J$25</f>
        <v>0</v>
      </c>
      <c r="J79" s="251">
        <f>$J$70*'6.  Persistence Rates'!$V$25</f>
        <v>0</v>
      </c>
      <c r="K79" s="251">
        <f>$K$70*'6.  Persistence Rates'!$V$25</f>
        <v>0</v>
      </c>
      <c r="L79" s="251">
        <f>$L$69*'6.  Persistence Rates'!$V$25</f>
        <v>0</v>
      </c>
      <c r="M79" s="251">
        <f>$M$69*'6.  Persistence Rates'!$V$25</f>
        <v>0</v>
      </c>
      <c r="N79" s="251">
        <f>$N$67*'6.  Persistence Rates'!$J$25</f>
        <v>0</v>
      </c>
      <c r="O79" s="260"/>
      <c r="P79" s="276"/>
      <c r="Q79" s="4"/>
    </row>
    <row r="80" spans="1:17" s="27" customFormat="1" ht="15" hidden="1" x14ac:dyDescent="0.2">
      <c r="A80" s="245"/>
      <c r="B80" s="275"/>
      <c r="C80" s="517" t="s">
        <v>420</v>
      </c>
      <c r="D80" s="517"/>
      <c r="E80" s="260"/>
      <c r="F80" s="258"/>
      <c r="G80" s="258"/>
      <c r="H80" s="251">
        <f>$H$68*'6.  Persistence Rates'!$K$25</f>
        <v>0</v>
      </c>
      <c r="I80" s="251">
        <f>$I$68*'6.  Persistence Rates'!$K$25</f>
        <v>0</v>
      </c>
      <c r="J80" s="251">
        <f>$J$70*'6.  Persistence Rates'!$W$25</f>
        <v>0</v>
      </c>
      <c r="K80" s="251">
        <f>$K$70*'6.  Persistence Rates'!$W$25</f>
        <v>0</v>
      </c>
      <c r="L80" s="251">
        <f>$L$69*'6.  Persistence Rates'!$W$25</f>
        <v>0</v>
      </c>
      <c r="M80" s="251">
        <f>$M$69*'6.  Persistence Rates'!$W$25</f>
        <v>0</v>
      </c>
      <c r="N80" s="251">
        <f>$N$67*'6.  Persistence Rates'!$K$25</f>
        <v>0</v>
      </c>
      <c r="O80" s="260"/>
      <c r="P80" s="276"/>
      <c r="Q80" s="4"/>
    </row>
    <row r="81" spans="1:17" s="27" customFormat="1" ht="15" hidden="1" x14ac:dyDescent="0.2">
      <c r="A81" s="245"/>
      <c r="B81" s="275"/>
      <c r="C81" s="517" t="s">
        <v>421</v>
      </c>
      <c r="D81" s="517"/>
      <c r="E81" s="260"/>
      <c r="F81" s="258"/>
      <c r="G81" s="258"/>
      <c r="H81" s="251">
        <f>$H$68*'6.  Persistence Rates'!$L$25</f>
        <v>0</v>
      </c>
      <c r="I81" s="251">
        <f>$I$68*'6.  Persistence Rates'!$L$25</f>
        <v>0</v>
      </c>
      <c r="J81" s="251">
        <f>$J$70*'6.  Persistence Rates'!$X$25</f>
        <v>0</v>
      </c>
      <c r="K81" s="251">
        <f>$K$70*'6.  Persistence Rates'!$X$25</f>
        <v>0</v>
      </c>
      <c r="L81" s="251">
        <f>$L$69*'6.  Persistence Rates'!$X$25</f>
        <v>0</v>
      </c>
      <c r="M81" s="251">
        <f>$M$69*'6.  Persistence Rates'!$X$25</f>
        <v>0</v>
      </c>
      <c r="N81" s="251">
        <f>$N$67*'6.  Persistence Rates'!$L$25</f>
        <v>0</v>
      </c>
      <c r="O81" s="260"/>
      <c r="P81" s="276"/>
      <c r="Q81" s="4"/>
    </row>
    <row r="82" spans="1:17" hidden="1" x14ac:dyDescent="0.25">
      <c r="B82" s="397"/>
      <c r="C82" s="518" t="s">
        <v>422</v>
      </c>
      <c r="D82" s="398"/>
      <c r="E82" s="398"/>
      <c r="F82" s="399"/>
      <c r="G82" s="399"/>
      <c r="H82" s="523">
        <f>$H$68*'6.  Persistence Rates'!$M$25</f>
        <v>0</v>
      </c>
      <c r="I82" s="523">
        <f>$I$68*'6.  Persistence Rates'!$M$25</f>
        <v>0</v>
      </c>
      <c r="J82" s="523">
        <f>$J$70*'6.  Persistence Rates'!$Y$25</f>
        <v>0</v>
      </c>
      <c r="K82" s="523">
        <f>$K$70*'6.  Persistence Rates'!$Y$25</f>
        <v>0</v>
      </c>
      <c r="L82" s="523">
        <f>$L$69*'6.  Persistence Rates'!$Y$25</f>
        <v>0</v>
      </c>
      <c r="M82" s="523">
        <f>$M$69*'6.  Persistence Rates'!$Y$25</f>
        <v>0</v>
      </c>
      <c r="N82" s="523">
        <f>$N$67*'6.  Persistence Rates'!$M$25</f>
        <v>0</v>
      </c>
      <c r="O82" s="330"/>
      <c r="P82" s="400"/>
      <c r="Q82" s="147"/>
    </row>
    <row r="83" spans="1:17" x14ac:dyDescent="0.25">
      <c r="B83" s="69"/>
      <c r="C83" s="261"/>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609" t="s">
        <v>354</v>
      </c>
      <c r="C85" s="609"/>
      <c r="D85" s="609"/>
      <c r="E85" s="609"/>
      <c r="F85" s="609"/>
      <c r="G85" s="609"/>
      <c r="H85" s="609"/>
      <c r="I85" s="609"/>
      <c r="J85" s="609"/>
      <c r="K85" s="609"/>
      <c r="L85" s="609"/>
      <c r="M85" s="609"/>
      <c r="N85" s="609"/>
      <c r="O85" s="609"/>
      <c r="P85" s="609"/>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96" t="s">
        <v>58</v>
      </c>
      <c r="C87" s="598" t="s">
        <v>0</v>
      </c>
      <c r="D87" s="598" t="s">
        <v>44</v>
      </c>
      <c r="E87" s="598" t="s">
        <v>206</v>
      </c>
      <c r="F87" s="270" t="s">
        <v>45</v>
      </c>
      <c r="G87" s="270" t="s">
        <v>203</v>
      </c>
      <c r="H87" s="606" t="s">
        <v>59</v>
      </c>
      <c r="I87" s="607"/>
      <c r="J87" s="607"/>
      <c r="K87" s="607"/>
      <c r="L87" s="607"/>
      <c r="M87" s="607"/>
      <c r="N87" s="607"/>
      <c r="O87" s="607"/>
      <c r="P87" s="608"/>
      <c r="Q87" s="66"/>
    </row>
    <row r="88" spans="1:17" ht="45" x14ac:dyDescent="0.25">
      <c r="B88" s="613"/>
      <c r="C88" s="599"/>
      <c r="D88" s="599"/>
      <c r="E88" s="599"/>
      <c r="F88" s="140" t="s">
        <v>93</v>
      </c>
      <c r="G88" s="140" t="s">
        <v>94</v>
      </c>
      <c r="H88" s="140" t="s">
        <v>37</v>
      </c>
      <c r="I88" s="140" t="s">
        <v>39</v>
      </c>
      <c r="J88" s="140" t="s">
        <v>108</v>
      </c>
      <c r="K88" s="140" t="s">
        <v>109</v>
      </c>
      <c r="L88" s="140" t="s">
        <v>40</v>
      </c>
      <c r="M88" s="140" t="s">
        <v>41</v>
      </c>
      <c r="N88" s="140" t="s">
        <v>42</v>
      </c>
      <c r="O88" s="140" t="s">
        <v>105</v>
      </c>
      <c r="P88" s="380" t="s">
        <v>34</v>
      </c>
      <c r="Q88" s="66"/>
    </row>
    <row r="89" spans="1:17" s="21" customFormat="1" ht="19.5" customHeight="1" outlineLevel="1" x14ac:dyDescent="0.25">
      <c r="A89" s="45"/>
      <c r="B89" s="374"/>
      <c r="C89" s="610" t="s">
        <v>1</v>
      </c>
      <c r="D89" s="610"/>
      <c r="E89" s="375"/>
      <c r="F89" s="376"/>
      <c r="G89" s="376"/>
      <c r="H89" s="376"/>
      <c r="I89" s="376"/>
      <c r="J89" s="376"/>
      <c r="K89" s="376"/>
      <c r="L89" s="376"/>
      <c r="M89" s="376"/>
      <c r="N89" s="376"/>
      <c r="O89" s="376"/>
      <c r="P89" s="377"/>
      <c r="Q89" s="142"/>
    </row>
    <row r="90" spans="1:17" ht="15" outlineLevel="1" x14ac:dyDescent="0.25">
      <c r="A90" s="611"/>
      <c r="B90" s="272">
        <v>1</v>
      </c>
      <c r="C90" s="253" t="s">
        <v>2</v>
      </c>
      <c r="D90" s="251" t="s">
        <v>33</v>
      </c>
      <c r="E90" s="251"/>
      <c r="F90" s="296">
        <v>5</v>
      </c>
      <c r="G90" s="296">
        <f>'[2]LDC - Results (Net)'!$O$7</f>
        <v>2085.5700000000002</v>
      </c>
      <c r="H90" s="295">
        <v>1</v>
      </c>
      <c r="I90" s="294"/>
      <c r="J90" s="294"/>
      <c r="K90" s="294"/>
      <c r="L90" s="294"/>
      <c r="M90" s="294"/>
      <c r="N90" s="294"/>
      <c r="O90" s="294"/>
      <c r="P90" s="250">
        <f>SUM(H90:O90)</f>
        <v>1</v>
      </c>
      <c r="Q90" s="66"/>
    </row>
    <row r="91" spans="1:17" ht="15" outlineLevel="1" x14ac:dyDescent="0.25">
      <c r="A91" s="611"/>
      <c r="B91" s="272">
        <v>2</v>
      </c>
      <c r="C91" s="253" t="s">
        <v>3</v>
      </c>
      <c r="D91" s="251" t="s">
        <v>33</v>
      </c>
      <c r="E91" s="251"/>
      <c r="F91" s="296">
        <v>0</v>
      </c>
      <c r="G91" s="296">
        <v>26</v>
      </c>
      <c r="H91" s="295">
        <v>1</v>
      </c>
      <c r="I91" s="294"/>
      <c r="J91" s="294"/>
      <c r="K91" s="294"/>
      <c r="L91" s="294"/>
      <c r="M91" s="294"/>
      <c r="N91" s="294"/>
      <c r="O91" s="294"/>
      <c r="P91" s="250">
        <f t="shared" ref="P91:P98" si="5">SUM(H91:O91)</f>
        <v>1</v>
      </c>
      <c r="Q91" s="66"/>
    </row>
    <row r="92" spans="1:17" ht="15" outlineLevel="1" x14ac:dyDescent="0.25">
      <c r="A92" s="611"/>
      <c r="B92" s="272">
        <v>3</v>
      </c>
      <c r="C92" s="253" t="s">
        <v>4</v>
      </c>
      <c r="D92" s="251" t="s">
        <v>33</v>
      </c>
      <c r="E92" s="251"/>
      <c r="F92" s="296">
        <v>0</v>
      </c>
      <c r="G92" s="296">
        <v>93</v>
      </c>
      <c r="H92" s="295">
        <v>1</v>
      </c>
      <c r="I92" s="294"/>
      <c r="J92" s="294"/>
      <c r="K92" s="294"/>
      <c r="L92" s="294"/>
      <c r="M92" s="294"/>
      <c r="N92" s="294"/>
      <c r="O92" s="294"/>
      <c r="P92" s="250">
        <f t="shared" si="5"/>
        <v>1</v>
      </c>
      <c r="Q92" s="66"/>
    </row>
    <row r="93" spans="1:17" ht="15" outlineLevel="1" x14ac:dyDescent="0.25">
      <c r="A93" s="611"/>
      <c r="B93" s="272">
        <v>4</v>
      </c>
      <c r="C93" s="253" t="s">
        <v>5</v>
      </c>
      <c r="D93" s="251" t="s">
        <v>33</v>
      </c>
      <c r="E93" s="251"/>
      <c r="F93" s="296">
        <v>8</v>
      </c>
      <c r="G93" s="296">
        <v>371</v>
      </c>
      <c r="H93" s="295">
        <v>1</v>
      </c>
      <c r="I93" s="294"/>
      <c r="J93" s="294"/>
      <c r="K93" s="294"/>
      <c r="L93" s="294"/>
      <c r="M93" s="294"/>
      <c r="N93" s="294"/>
      <c r="O93" s="294"/>
      <c r="P93" s="250">
        <f t="shared" si="5"/>
        <v>1</v>
      </c>
      <c r="Q93" s="66"/>
    </row>
    <row r="94" spans="1:17" ht="15" outlineLevel="1" x14ac:dyDescent="0.25">
      <c r="A94" s="611"/>
      <c r="B94" s="272">
        <v>5</v>
      </c>
      <c r="C94" s="253" t="s">
        <v>6</v>
      </c>
      <c r="D94" s="251" t="s">
        <v>33</v>
      </c>
      <c r="E94" s="251"/>
      <c r="F94" s="296">
        <v>282</v>
      </c>
      <c r="G94" s="296">
        <v>7109</v>
      </c>
      <c r="H94" s="295">
        <v>1</v>
      </c>
      <c r="I94" s="294"/>
      <c r="J94" s="294"/>
      <c r="K94" s="294"/>
      <c r="L94" s="294"/>
      <c r="M94" s="294"/>
      <c r="N94" s="294"/>
      <c r="O94" s="294"/>
      <c r="P94" s="250">
        <f t="shared" si="5"/>
        <v>1</v>
      </c>
      <c r="Q94" s="66"/>
    </row>
    <row r="95" spans="1:17" ht="15" outlineLevel="1" x14ac:dyDescent="0.25">
      <c r="A95" s="611"/>
      <c r="B95" s="272">
        <v>6</v>
      </c>
      <c r="C95" s="253" t="s">
        <v>7</v>
      </c>
      <c r="D95" s="251" t="s">
        <v>33</v>
      </c>
      <c r="E95" s="251"/>
      <c r="F95" s="296">
        <v>0</v>
      </c>
      <c r="G95" s="296">
        <v>0</v>
      </c>
      <c r="H95" s="295">
        <v>0</v>
      </c>
      <c r="I95" s="294"/>
      <c r="J95" s="294"/>
      <c r="K95" s="294"/>
      <c r="L95" s="294"/>
      <c r="M95" s="294"/>
      <c r="N95" s="294"/>
      <c r="O95" s="294"/>
      <c r="P95" s="250">
        <f t="shared" si="5"/>
        <v>0</v>
      </c>
      <c r="Q95" s="66"/>
    </row>
    <row r="96" spans="1:17" ht="28.5" outlineLevel="1" x14ac:dyDescent="0.25">
      <c r="A96" s="611"/>
      <c r="B96" s="272">
        <v>7</v>
      </c>
      <c r="C96" s="253" t="s">
        <v>32</v>
      </c>
      <c r="D96" s="251" t="s">
        <v>33</v>
      </c>
      <c r="E96" s="251"/>
      <c r="F96" s="296">
        <v>0</v>
      </c>
      <c r="G96" s="296">
        <v>0</v>
      </c>
      <c r="H96" s="295">
        <v>0</v>
      </c>
      <c r="I96" s="294"/>
      <c r="J96" s="294"/>
      <c r="K96" s="294"/>
      <c r="L96" s="294"/>
      <c r="M96" s="294"/>
      <c r="N96" s="294"/>
      <c r="O96" s="294"/>
      <c r="P96" s="250">
        <f t="shared" si="5"/>
        <v>0</v>
      </c>
      <c r="Q96" s="66"/>
    </row>
    <row r="97" spans="1:19" ht="15" outlineLevel="1" x14ac:dyDescent="0.25">
      <c r="A97" s="611"/>
      <c r="B97" s="272">
        <v>8</v>
      </c>
      <c r="C97" s="253" t="s">
        <v>25</v>
      </c>
      <c r="D97" s="251" t="s">
        <v>33</v>
      </c>
      <c r="E97" s="251"/>
      <c r="F97" s="296">
        <v>0</v>
      </c>
      <c r="G97" s="296">
        <v>0</v>
      </c>
      <c r="H97" s="295">
        <v>0</v>
      </c>
      <c r="I97" s="294"/>
      <c r="J97" s="294"/>
      <c r="K97" s="294"/>
      <c r="L97" s="294"/>
      <c r="M97" s="294"/>
      <c r="N97" s="294"/>
      <c r="O97" s="294"/>
      <c r="P97" s="250">
        <f t="shared" si="5"/>
        <v>0</v>
      </c>
      <c r="Q97" s="66"/>
    </row>
    <row r="98" spans="1:19" ht="15" outlineLevel="1" x14ac:dyDescent="0.25">
      <c r="A98" s="611"/>
      <c r="B98" s="272">
        <v>9</v>
      </c>
      <c r="C98" s="253" t="s">
        <v>8</v>
      </c>
      <c r="D98" s="251" t="s">
        <v>33</v>
      </c>
      <c r="E98" s="251"/>
      <c r="F98" s="296">
        <v>0</v>
      </c>
      <c r="G98" s="296">
        <v>0</v>
      </c>
      <c r="H98" s="295">
        <v>0</v>
      </c>
      <c r="I98" s="294"/>
      <c r="J98" s="294"/>
      <c r="K98" s="294"/>
      <c r="L98" s="294"/>
      <c r="M98" s="294"/>
      <c r="N98" s="294"/>
      <c r="O98" s="294"/>
      <c r="P98" s="250">
        <f t="shared" si="5"/>
        <v>0</v>
      </c>
      <c r="Q98" s="66"/>
    </row>
    <row r="99" spans="1:19" ht="15" outlineLevel="1" x14ac:dyDescent="0.25">
      <c r="A99" s="611"/>
      <c r="B99" s="272"/>
      <c r="C99" s="254" t="s">
        <v>256</v>
      </c>
      <c r="D99" s="251" t="s">
        <v>254</v>
      </c>
      <c r="E99" s="251"/>
      <c r="F99" s="296">
        <v>0</v>
      </c>
      <c r="G99" s="296"/>
      <c r="H99" s="295">
        <v>1</v>
      </c>
      <c r="I99" s="294"/>
      <c r="J99" s="294"/>
      <c r="K99" s="294"/>
      <c r="L99" s="294"/>
      <c r="M99" s="294"/>
      <c r="N99" s="294"/>
      <c r="O99" s="294"/>
      <c r="P99" s="250"/>
      <c r="Q99" s="66"/>
    </row>
    <row r="100" spans="1:19" ht="15" outlineLevel="1" x14ac:dyDescent="0.25">
      <c r="A100" s="611"/>
      <c r="B100" s="272"/>
      <c r="C100" s="601"/>
      <c r="D100" s="601"/>
      <c r="E100" s="266"/>
      <c r="F100" s="296"/>
      <c r="G100" s="296"/>
      <c r="H100" s="293"/>
      <c r="I100" s="294"/>
      <c r="J100" s="294"/>
      <c r="K100" s="294"/>
      <c r="L100" s="294"/>
      <c r="M100" s="294"/>
      <c r="N100" s="294"/>
      <c r="O100" s="294"/>
      <c r="P100" s="250"/>
      <c r="Q100" s="66"/>
    </row>
    <row r="101" spans="1:19" ht="15" outlineLevel="1" x14ac:dyDescent="0.25">
      <c r="A101" s="611"/>
      <c r="B101" s="272"/>
      <c r="C101" s="601"/>
      <c r="D101" s="601"/>
      <c r="E101" s="266"/>
      <c r="F101" s="296"/>
      <c r="G101" s="296"/>
      <c r="H101" s="293"/>
      <c r="I101" s="294"/>
      <c r="J101" s="294"/>
      <c r="K101" s="294"/>
      <c r="L101" s="294"/>
      <c r="M101" s="294"/>
      <c r="N101" s="294"/>
      <c r="O101" s="294"/>
      <c r="P101" s="250"/>
      <c r="Q101" s="66"/>
    </row>
    <row r="102" spans="1:19" s="21" customFormat="1" ht="18.75" customHeight="1" outlineLevel="1" x14ac:dyDescent="0.25">
      <c r="A102" s="611"/>
      <c r="B102" s="246"/>
      <c r="C102" s="604" t="s">
        <v>9</v>
      </c>
      <c r="D102" s="604"/>
      <c r="E102" s="247"/>
      <c r="F102" s="248"/>
      <c r="G102" s="248"/>
      <c r="H102" s="248"/>
      <c r="I102" s="248"/>
      <c r="J102" s="248"/>
      <c r="K102" s="248"/>
      <c r="L102" s="248"/>
      <c r="M102" s="248"/>
      <c r="N102" s="248"/>
      <c r="O102" s="248"/>
      <c r="P102" s="249"/>
      <c r="Q102" s="142"/>
      <c r="R102" s="27"/>
      <c r="S102" s="27"/>
    </row>
    <row r="103" spans="1:19" ht="15" outlineLevel="1" x14ac:dyDescent="0.25">
      <c r="A103" s="611"/>
      <c r="B103" s="151">
        <v>10</v>
      </c>
      <c r="C103" s="255" t="s">
        <v>26</v>
      </c>
      <c r="D103" s="251" t="s">
        <v>33</v>
      </c>
      <c r="E103" s="251">
        <v>12</v>
      </c>
      <c r="F103" s="296">
        <v>11</v>
      </c>
      <c r="G103" s="296">
        <v>59367</v>
      </c>
      <c r="H103" s="293"/>
      <c r="I103" s="526">
        <v>1</v>
      </c>
      <c r="J103" s="526">
        <v>0</v>
      </c>
      <c r="K103" s="295">
        <v>0</v>
      </c>
      <c r="L103" s="294"/>
      <c r="M103" s="294"/>
      <c r="N103" s="294"/>
      <c r="O103" s="294"/>
      <c r="P103" s="250">
        <f>SUM(H103:O103)</f>
        <v>1</v>
      </c>
      <c r="Q103" s="66"/>
    </row>
    <row r="104" spans="1:19" ht="15" outlineLevel="1" x14ac:dyDescent="0.25">
      <c r="A104" s="611"/>
      <c r="B104" s="151">
        <v>11</v>
      </c>
      <c r="C104" s="253" t="s">
        <v>24</v>
      </c>
      <c r="D104" s="251" t="s">
        <v>33</v>
      </c>
      <c r="E104" s="251">
        <v>12</v>
      </c>
      <c r="F104" s="296">
        <v>2</v>
      </c>
      <c r="G104" s="296">
        <v>6520</v>
      </c>
      <c r="H104" s="293"/>
      <c r="I104" s="526">
        <v>1</v>
      </c>
      <c r="J104" s="526">
        <v>0</v>
      </c>
      <c r="K104" s="295">
        <v>0</v>
      </c>
      <c r="L104" s="294"/>
      <c r="M104" s="294"/>
      <c r="N104" s="294"/>
      <c r="O104" s="294"/>
      <c r="P104" s="250">
        <f>SUM(H104:O104)</f>
        <v>1</v>
      </c>
      <c r="Q104" s="66"/>
    </row>
    <row r="105" spans="1:19" ht="15" outlineLevel="1" x14ac:dyDescent="0.25">
      <c r="A105" s="611"/>
      <c r="B105" s="151">
        <v>12</v>
      </c>
      <c r="C105" s="253" t="s">
        <v>27</v>
      </c>
      <c r="D105" s="251" t="s">
        <v>33</v>
      </c>
      <c r="E105" s="251">
        <v>3</v>
      </c>
      <c r="F105" s="296">
        <v>0</v>
      </c>
      <c r="G105" s="296">
        <v>0</v>
      </c>
      <c r="H105" s="293"/>
      <c r="I105" s="526">
        <v>0</v>
      </c>
      <c r="J105" s="526">
        <v>0</v>
      </c>
      <c r="K105" s="295">
        <v>0</v>
      </c>
      <c r="L105" s="294"/>
      <c r="M105" s="294"/>
      <c r="N105" s="294"/>
      <c r="O105" s="294"/>
      <c r="P105" s="250">
        <f t="shared" ref="P105:P110" si="6">SUM(H105:O105)</f>
        <v>0</v>
      </c>
      <c r="Q105" s="66"/>
    </row>
    <row r="106" spans="1:19" ht="15" outlineLevel="1" x14ac:dyDescent="0.25">
      <c r="A106" s="611"/>
      <c r="B106" s="151">
        <v>13</v>
      </c>
      <c r="C106" s="253" t="s">
        <v>28</v>
      </c>
      <c r="D106" s="251" t="s">
        <v>33</v>
      </c>
      <c r="E106" s="251">
        <v>12</v>
      </c>
      <c r="F106" s="296">
        <v>0</v>
      </c>
      <c r="G106" s="296">
        <v>0</v>
      </c>
      <c r="H106" s="293"/>
      <c r="I106" s="526">
        <v>0</v>
      </c>
      <c r="J106" s="526">
        <v>0</v>
      </c>
      <c r="K106" s="295">
        <v>0</v>
      </c>
      <c r="L106" s="294"/>
      <c r="M106" s="294"/>
      <c r="N106" s="294"/>
      <c r="O106" s="294"/>
      <c r="P106" s="250">
        <f t="shared" si="6"/>
        <v>0</v>
      </c>
      <c r="Q106" s="66"/>
    </row>
    <row r="107" spans="1:19" ht="15" outlineLevel="1" x14ac:dyDescent="0.25">
      <c r="A107" s="611"/>
      <c r="B107" s="151">
        <v>14</v>
      </c>
      <c r="C107" s="253" t="s">
        <v>23</v>
      </c>
      <c r="D107" s="251" t="s">
        <v>33</v>
      </c>
      <c r="E107" s="251">
        <v>12</v>
      </c>
      <c r="F107" s="296">
        <v>0</v>
      </c>
      <c r="G107" s="296">
        <v>0</v>
      </c>
      <c r="H107" s="293"/>
      <c r="I107" s="526">
        <v>0</v>
      </c>
      <c r="J107" s="526">
        <v>0</v>
      </c>
      <c r="K107" s="295">
        <v>0</v>
      </c>
      <c r="L107" s="294"/>
      <c r="M107" s="294"/>
      <c r="N107" s="294"/>
      <c r="O107" s="294"/>
      <c r="P107" s="250">
        <f t="shared" si="6"/>
        <v>0</v>
      </c>
      <c r="Q107" s="66"/>
    </row>
    <row r="108" spans="1:19" ht="28.5" outlineLevel="1" x14ac:dyDescent="0.25">
      <c r="A108" s="611"/>
      <c r="B108" s="272">
        <v>15</v>
      </c>
      <c r="C108" s="253" t="s">
        <v>29</v>
      </c>
      <c r="D108" s="251" t="s">
        <v>33</v>
      </c>
      <c r="E108" s="251">
        <v>0</v>
      </c>
      <c r="F108" s="296">
        <v>0</v>
      </c>
      <c r="G108" s="296">
        <v>0</v>
      </c>
      <c r="H108" s="293"/>
      <c r="I108" s="526">
        <v>0</v>
      </c>
      <c r="J108" s="526">
        <v>0</v>
      </c>
      <c r="K108" s="295">
        <v>0</v>
      </c>
      <c r="L108" s="294"/>
      <c r="M108" s="294"/>
      <c r="N108" s="294"/>
      <c r="O108" s="294"/>
      <c r="P108" s="250">
        <f t="shared" si="6"/>
        <v>0</v>
      </c>
      <c r="Q108" s="66"/>
    </row>
    <row r="109" spans="1:19" ht="28.5" outlineLevel="1" x14ac:dyDescent="0.25">
      <c r="A109" s="611"/>
      <c r="B109" s="272">
        <v>16</v>
      </c>
      <c r="C109" s="253" t="s">
        <v>30</v>
      </c>
      <c r="D109" s="251" t="s">
        <v>33</v>
      </c>
      <c r="E109" s="251">
        <v>0</v>
      </c>
      <c r="F109" s="296">
        <v>0</v>
      </c>
      <c r="G109" s="296">
        <v>0</v>
      </c>
      <c r="H109" s="293"/>
      <c r="I109" s="526">
        <v>0</v>
      </c>
      <c r="J109" s="526">
        <v>0</v>
      </c>
      <c r="K109" s="295">
        <v>0</v>
      </c>
      <c r="L109" s="294"/>
      <c r="M109" s="294"/>
      <c r="N109" s="294"/>
      <c r="O109" s="294"/>
      <c r="P109" s="250">
        <f t="shared" si="6"/>
        <v>0</v>
      </c>
      <c r="Q109" s="66"/>
    </row>
    <row r="110" spans="1:19" ht="15" outlineLevel="1" x14ac:dyDescent="0.25">
      <c r="A110" s="611"/>
      <c r="B110" s="272">
        <v>17</v>
      </c>
      <c r="C110" s="253" t="s">
        <v>10</v>
      </c>
      <c r="D110" s="251" t="s">
        <v>33</v>
      </c>
      <c r="E110" s="251">
        <v>0</v>
      </c>
      <c r="F110" s="401">
        <v>0</v>
      </c>
      <c r="G110" s="401">
        <v>0</v>
      </c>
      <c r="H110" s="293"/>
      <c r="I110" s="526">
        <v>0</v>
      </c>
      <c r="J110" s="526">
        <v>0</v>
      </c>
      <c r="K110" s="295">
        <v>0</v>
      </c>
      <c r="L110" s="294"/>
      <c r="M110" s="294"/>
      <c r="N110" s="294"/>
      <c r="O110" s="294"/>
      <c r="P110" s="250">
        <f t="shared" si="6"/>
        <v>0</v>
      </c>
      <c r="Q110" s="66"/>
    </row>
    <row r="111" spans="1:19" ht="15" outlineLevel="1" x14ac:dyDescent="0.25">
      <c r="A111" s="611"/>
      <c r="B111" s="272"/>
      <c r="C111" s="254" t="s">
        <v>256</v>
      </c>
      <c r="D111" s="251" t="s">
        <v>254</v>
      </c>
      <c r="E111" s="251"/>
      <c r="F111" s="533"/>
      <c r="G111" s="533"/>
      <c r="H111" s="293"/>
      <c r="I111" s="295">
        <v>0</v>
      </c>
      <c r="J111" s="295"/>
      <c r="K111" s="294"/>
      <c r="L111" s="294"/>
      <c r="M111" s="294"/>
      <c r="N111" s="294"/>
      <c r="O111" s="294"/>
      <c r="P111" s="250"/>
      <c r="Q111" s="66"/>
    </row>
    <row r="112" spans="1:19" ht="15" outlineLevel="1" x14ac:dyDescent="0.25">
      <c r="A112" s="611"/>
      <c r="B112" s="272"/>
      <c r="C112" s="601"/>
      <c r="D112" s="601"/>
      <c r="E112" s="266"/>
      <c r="F112" s="296"/>
      <c r="G112" s="296"/>
      <c r="H112" s="293"/>
      <c r="I112" s="295"/>
      <c r="J112" s="295"/>
      <c r="K112" s="294"/>
      <c r="L112" s="294"/>
      <c r="M112" s="294"/>
      <c r="N112" s="294"/>
      <c r="O112" s="294"/>
      <c r="P112" s="250"/>
      <c r="Q112" s="66"/>
    </row>
    <row r="113" spans="1:17" ht="15" outlineLevel="1" x14ac:dyDescent="0.25">
      <c r="A113" s="611"/>
      <c r="B113" s="272"/>
      <c r="C113" s="601"/>
      <c r="D113" s="601"/>
      <c r="E113" s="266"/>
      <c r="F113" s="296"/>
      <c r="G113" s="296"/>
      <c r="H113" s="293"/>
      <c r="I113" s="295"/>
      <c r="J113" s="295"/>
      <c r="K113" s="294"/>
      <c r="L113" s="294"/>
      <c r="M113" s="294"/>
      <c r="N113" s="294"/>
      <c r="O113" s="294"/>
      <c r="P113" s="250"/>
      <c r="Q113" s="66"/>
    </row>
    <row r="114" spans="1:17" s="21" customFormat="1" ht="18" customHeight="1" outlineLevel="1" x14ac:dyDescent="0.25">
      <c r="A114" s="611"/>
      <c r="B114" s="246"/>
      <c r="C114" s="604" t="s">
        <v>11</v>
      </c>
      <c r="D114" s="604"/>
      <c r="E114" s="247"/>
      <c r="F114" s="248"/>
      <c r="G114" s="248"/>
      <c r="H114" s="248"/>
      <c r="I114" s="248"/>
      <c r="J114" s="248"/>
      <c r="K114" s="248"/>
      <c r="L114" s="248"/>
      <c r="M114" s="248"/>
      <c r="N114" s="248"/>
      <c r="O114" s="248"/>
      <c r="P114" s="249"/>
      <c r="Q114" s="142"/>
    </row>
    <row r="115" spans="1:17" ht="15" outlineLevel="1" x14ac:dyDescent="0.25">
      <c r="A115" s="611"/>
      <c r="B115" s="151">
        <v>18</v>
      </c>
      <c r="C115" s="253" t="s">
        <v>12</v>
      </c>
      <c r="D115" s="251" t="s">
        <v>33</v>
      </c>
      <c r="E115" s="251">
        <v>12</v>
      </c>
      <c r="F115" s="296">
        <v>0</v>
      </c>
      <c r="G115" s="296">
        <v>0</v>
      </c>
      <c r="H115" s="293"/>
      <c r="I115" s="294"/>
      <c r="J115" s="295">
        <v>0</v>
      </c>
      <c r="K115" s="295">
        <v>0</v>
      </c>
      <c r="L115" s="294"/>
      <c r="M115" s="294"/>
      <c r="N115" s="294"/>
      <c r="O115" s="294"/>
      <c r="P115" s="250">
        <f t="shared" ref="P115:P119" si="7">SUM(H115:O115)</f>
        <v>0</v>
      </c>
      <c r="Q115" s="66"/>
    </row>
    <row r="116" spans="1:17" ht="15" outlineLevel="1" x14ac:dyDescent="0.25">
      <c r="A116" s="611"/>
      <c r="B116" s="151">
        <v>19</v>
      </c>
      <c r="C116" s="253" t="s">
        <v>13</v>
      </c>
      <c r="D116" s="251" t="s">
        <v>33</v>
      </c>
      <c r="E116" s="251">
        <v>12</v>
      </c>
      <c r="F116" s="296">
        <v>0</v>
      </c>
      <c r="G116" s="296">
        <v>0</v>
      </c>
      <c r="H116" s="293"/>
      <c r="I116" s="294"/>
      <c r="J116" s="295">
        <v>0</v>
      </c>
      <c r="K116" s="295">
        <v>0</v>
      </c>
      <c r="L116" s="294"/>
      <c r="M116" s="294"/>
      <c r="N116" s="294"/>
      <c r="O116" s="294"/>
      <c r="P116" s="250">
        <f t="shared" si="7"/>
        <v>0</v>
      </c>
      <c r="Q116" s="66"/>
    </row>
    <row r="117" spans="1:17" ht="15" outlineLevel="1" x14ac:dyDescent="0.25">
      <c r="A117" s="611"/>
      <c r="B117" s="151">
        <v>20</v>
      </c>
      <c r="C117" s="253" t="s">
        <v>14</v>
      </c>
      <c r="D117" s="251" t="s">
        <v>33</v>
      </c>
      <c r="E117" s="251">
        <v>12</v>
      </c>
      <c r="F117" s="296">
        <v>0</v>
      </c>
      <c r="G117" s="296">
        <v>0</v>
      </c>
      <c r="H117" s="293"/>
      <c r="I117" s="294"/>
      <c r="J117" s="295">
        <v>0</v>
      </c>
      <c r="K117" s="295">
        <v>0</v>
      </c>
      <c r="L117" s="294"/>
      <c r="M117" s="294"/>
      <c r="N117" s="294"/>
      <c r="O117" s="294"/>
      <c r="P117" s="250">
        <f t="shared" si="7"/>
        <v>0</v>
      </c>
      <c r="Q117" s="66"/>
    </row>
    <row r="118" spans="1:17" ht="15" outlineLevel="1" x14ac:dyDescent="0.25">
      <c r="A118" s="611"/>
      <c r="B118" s="151">
        <v>21</v>
      </c>
      <c r="C118" s="255" t="s">
        <v>26</v>
      </c>
      <c r="D118" s="251" t="s">
        <v>33</v>
      </c>
      <c r="E118" s="251">
        <v>12</v>
      </c>
      <c r="F118" s="296">
        <v>0</v>
      </c>
      <c r="G118" s="296">
        <v>0</v>
      </c>
      <c r="H118" s="293"/>
      <c r="I118" s="294"/>
      <c r="J118" s="295">
        <v>0</v>
      </c>
      <c r="K118" s="295">
        <v>0</v>
      </c>
      <c r="L118" s="294"/>
      <c r="M118" s="294"/>
      <c r="N118" s="294"/>
      <c r="O118" s="294"/>
      <c r="P118" s="250">
        <f t="shared" si="7"/>
        <v>0</v>
      </c>
      <c r="Q118" s="66"/>
    </row>
    <row r="119" spans="1:17" ht="15" outlineLevel="1" x14ac:dyDescent="0.25">
      <c r="A119" s="611"/>
      <c r="B119" s="151">
        <v>22</v>
      </c>
      <c r="C119" s="253" t="s">
        <v>10</v>
      </c>
      <c r="D119" s="251" t="s">
        <v>33</v>
      </c>
      <c r="E119" s="251">
        <v>0</v>
      </c>
      <c r="F119" s="296">
        <v>0</v>
      </c>
      <c r="G119" s="296">
        <v>0</v>
      </c>
      <c r="H119" s="293"/>
      <c r="I119" s="294"/>
      <c r="J119" s="295">
        <v>0</v>
      </c>
      <c r="K119" s="295">
        <v>0</v>
      </c>
      <c r="L119" s="294"/>
      <c r="M119" s="294"/>
      <c r="N119" s="294"/>
      <c r="O119" s="294"/>
      <c r="P119" s="250">
        <f t="shared" si="7"/>
        <v>0</v>
      </c>
      <c r="Q119" s="66"/>
    </row>
    <row r="120" spans="1:17" ht="15" outlineLevel="1" x14ac:dyDescent="0.25">
      <c r="A120" s="611"/>
      <c r="B120" s="151"/>
      <c r="C120" s="254" t="s">
        <v>256</v>
      </c>
      <c r="D120" s="251" t="s">
        <v>254</v>
      </c>
      <c r="E120" s="251"/>
      <c r="F120" s="296">
        <v>0</v>
      </c>
      <c r="G120" s="296">
        <v>0</v>
      </c>
      <c r="H120" s="293"/>
      <c r="I120" s="294"/>
      <c r="J120" s="294"/>
      <c r="K120" s="294"/>
      <c r="L120" s="294"/>
      <c r="M120" s="294"/>
      <c r="N120" s="294"/>
      <c r="O120" s="294"/>
      <c r="P120" s="250"/>
      <c r="Q120" s="66"/>
    </row>
    <row r="121" spans="1:17" ht="15" outlineLevel="1" x14ac:dyDescent="0.25">
      <c r="A121" s="611"/>
      <c r="B121" s="151"/>
      <c r="C121" s="601"/>
      <c r="D121" s="601"/>
      <c r="E121" s="266"/>
      <c r="F121" s="296"/>
      <c r="G121" s="296"/>
      <c r="H121" s="293"/>
      <c r="I121" s="294"/>
      <c r="J121" s="294"/>
      <c r="K121" s="294"/>
      <c r="L121" s="294"/>
      <c r="M121" s="294"/>
      <c r="N121" s="294"/>
      <c r="O121" s="294"/>
      <c r="P121" s="250"/>
      <c r="Q121" s="66"/>
    </row>
    <row r="122" spans="1:17" ht="15" outlineLevel="1" x14ac:dyDescent="0.25">
      <c r="A122" s="611"/>
      <c r="B122" s="151"/>
      <c r="C122" s="601"/>
      <c r="D122" s="601"/>
      <c r="E122" s="266"/>
      <c r="F122" s="296"/>
      <c r="G122" s="296"/>
      <c r="H122" s="293"/>
      <c r="I122" s="294"/>
      <c r="J122" s="294"/>
      <c r="K122" s="294"/>
      <c r="L122" s="294"/>
      <c r="M122" s="294"/>
      <c r="N122" s="294"/>
      <c r="O122" s="294"/>
      <c r="P122" s="250"/>
      <c r="Q122" s="66"/>
    </row>
    <row r="123" spans="1:17" ht="15" outlineLevel="1" x14ac:dyDescent="0.25">
      <c r="A123" s="611"/>
      <c r="B123" s="151"/>
      <c r="C123" s="601"/>
      <c r="D123" s="601"/>
      <c r="E123" s="266"/>
      <c r="F123" s="296"/>
      <c r="G123" s="296"/>
      <c r="H123" s="293"/>
      <c r="I123" s="294"/>
      <c r="J123" s="294"/>
      <c r="K123" s="294"/>
      <c r="L123" s="294"/>
      <c r="M123" s="294"/>
      <c r="N123" s="294"/>
      <c r="O123" s="294"/>
      <c r="P123" s="250"/>
      <c r="Q123" s="66"/>
    </row>
    <row r="124" spans="1:17" s="42" customFormat="1" ht="15" outlineLevel="1" x14ac:dyDescent="0.25">
      <c r="A124" s="611"/>
      <c r="B124" s="246"/>
      <c r="C124" s="604" t="s">
        <v>15</v>
      </c>
      <c r="D124" s="604"/>
      <c r="E124" s="247"/>
      <c r="F124" s="248"/>
      <c r="G124" s="248"/>
      <c r="H124" s="248"/>
      <c r="I124" s="248"/>
      <c r="J124" s="248"/>
      <c r="K124" s="248"/>
      <c r="L124" s="248"/>
      <c r="M124" s="248"/>
      <c r="N124" s="248"/>
      <c r="O124" s="248"/>
      <c r="P124" s="249"/>
      <c r="Q124" s="150"/>
    </row>
    <row r="125" spans="1:17" ht="15" outlineLevel="1" x14ac:dyDescent="0.25">
      <c r="A125" s="611"/>
      <c r="B125" s="272">
        <v>23</v>
      </c>
      <c r="C125" s="253" t="s">
        <v>15</v>
      </c>
      <c r="D125" s="251" t="s">
        <v>33</v>
      </c>
      <c r="E125" s="251"/>
      <c r="F125" s="296">
        <v>0</v>
      </c>
      <c r="G125" s="296">
        <v>0</v>
      </c>
      <c r="H125" s="295">
        <v>0</v>
      </c>
      <c r="I125" s="294"/>
      <c r="J125" s="294"/>
      <c r="K125" s="294"/>
      <c r="L125" s="294"/>
      <c r="M125" s="294"/>
      <c r="N125" s="294"/>
      <c r="O125" s="294"/>
      <c r="P125" s="250">
        <f t="shared" ref="P125" si="8">SUM(H125:O125)</f>
        <v>0</v>
      </c>
      <c r="Q125" s="66"/>
    </row>
    <row r="126" spans="1:17" ht="15" outlineLevel="1" x14ac:dyDescent="0.25">
      <c r="A126" s="611"/>
      <c r="B126" s="272"/>
      <c r="C126" s="254" t="s">
        <v>256</v>
      </c>
      <c r="D126" s="251" t="s">
        <v>254</v>
      </c>
      <c r="E126" s="251"/>
      <c r="F126" s="296"/>
      <c r="G126" s="296"/>
      <c r="H126" s="293"/>
      <c r="I126" s="294"/>
      <c r="J126" s="294"/>
      <c r="K126" s="294"/>
      <c r="L126" s="294"/>
      <c r="M126" s="294"/>
      <c r="N126" s="294"/>
      <c r="O126" s="294"/>
      <c r="P126" s="250"/>
      <c r="Q126" s="66"/>
    </row>
    <row r="127" spans="1:17" ht="15" outlineLevel="1" x14ac:dyDescent="0.25">
      <c r="A127" s="611"/>
      <c r="B127" s="272"/>
      <c r="C127" s="601"/>
      <c r="D127" s="601"/>
      <c r="E127" s="266"/>
      <c r="F127" s="296"/>
      <c r="G127" s="296"/>
      <c r="H127" s="293"/>
      <c r="I127" s="294"/>
      <c r="J127" s="294"/>
      <c r="K127" s="294"/>
      <c r="L127" s="294"/>
      <c r="M127" s="294"/>
      <c r="N127" s="294"/>
      <c r="O127" s="294"/>
      <c r="P127" s="250"/>
      <c r="Q127" s="66"/>
    </row>
    <row r="128" spans="1:17" ht="15" outlineLevel="1" x14ac:dyDescent="0.25">
      <c r="A128" s="611"/>
      <c r="B128" s="272"/>
      <c r="C128" s="601"/>
      <c r="D128" s="601"/>
      <c r="E128" s="266"/>
      <c r="F128" s="296"/>
      <c r="G128" s="296"/>
      <c r="H128" s="293"/>
      <c r="I128" s="294"/>
      <c r="J128" s="294"/>
      <c r="K128" s="294"/>
      <c r="L128" s="294"/>
      <c r="M128" s="294"/>
      <c r="N128" s="294"/>
      <c r="O128" s="294"/>
      <c r="P128" s="250"/>
      <c r="Q128" s="66"/>
    </row>
    <row r="129" spans="1:17" s="42" customFormat="1" ht="15" outlineLevel="1" x14ac:dyDescent="0.25">
      <c r="A129" s="611"/>
      <c r="B129" s="246"/>
      <c r="C129" s="604" t="s">
        <v>16</v>
      </c>
      <c r="D129" s="604"/>
      <c r="E129" s="247"/>
      <c r="F129" s="248"/>
      <c r="G129" s="248"/>
      <c r="H129" s="248"/>
      <c r="I129" s="248"/>
      <c r="J129" s="248"/>
      <c r="K129" s="248"/>
      <c r="L129" s="248"/>
      <c r="M129" s="248"/>
      <c r="N129" s="248"/>
      <c r="O129" s="248"/>
      <c r="P129" s="249"/>
      <c r="Q129" s="150"/>
    </row>
    <row r="130" spans="1:17" ht="15" outlineLevel="1" x14ac:dyDescent="0.25">
      <c r="A130" s="611"/>
      <c r="B130" s="272">
        <v>24</v>
      </c>
      <c r="C130" s="253" t="s">
        <v>17</v>
      </c>
      <c r="D130" s="251" t="s">
        <v>33</v>
      </c>
      <c r="E130" s="251"/>
      <c r="F130" s="296">
        <v>0</v>
      </c>
      <c r="G130" s="296">
        <v>0</v>
      </c>
      <c r="H130" s="293"/>
      <c r="I130" s="294"/>
      <c r="J130" s="295">
        <v>0</v>
      </c>
      <c r="K130" s="295">
        <v>0</v>
      </c>
      <c r="L130" s="294"/>
      <c r="M130" s="294"/>
      <c r="N130" s="294"/>
      <c r="O130" s="294"/>
      <c r="P130" s="250">
        <f t="shared" ref="P130:P134" si="9">SUM(H130:O130)</f>
        <v>0</v>
      </c>
      <c r="Q130" s="66"/>
    </row>
    <row r="131" spans="1:17" ht="15" outlineLevel="1" x14ac:dyDescent="0.25">
      <c r="A131" s="611"/>
      <c r="B131" s="272">
        <v>25</v>
      </c>
      <c r="C131" s="253" t="s">
        <v>18</v>
      </c>
      <c r="D131" s="251" t="s">
        <v>33</v>
      </c>
      <c r="E131" s="251"/>
      <c r="F131" s="296">
        <v>0</v>
      </c>
      <c r="G131" s="296">
        <v>29</v>
      </c>
      <c r="H131" s="293"/>
      <c r="I131" s="294"/>
      <c r="J131" s="295">
        <v>1</v>
      </c>
      <c r="K131" s="295">
        <v>0</v>
      </c>
      <c r="L131" s="294"/>
      <c r="M131" s="294"/>
      <c r="N131" s="294"/>
      <c r="O131" s="294"/>
      <c r="P131" s="250">
        <f t="shared" si="9"/>
        <v>1</v>
      </c>
      <c r="Q131" s="66"/>
    </row>
    <row r="132" spans="1:17" ht="15" outlineLevel="1" x14ac:dyDescent="0.25">
      <c r="A132" s="611"/>
      <c r="B132" s="272">
        <v>26</v>
      </c>
      <c r="C132" s="253" t="s">
        <v>19</v>
      </c>
      <c r="D132" s="251" t="s">
        <v>33</v>
      </c>
      <c r="E132" s="251"/>
      <c r="F132" s="296">
        <v>0</v>
      </c>
      <c r="G132" s="296">
        <v>0</v>
      </c>
      <c r="H132" s="293"/>
      <c r="I132" s="294"/>
      <c r="J132" s="295">
        <v>0</v>
      </c>
      <c r="K132" s="295">
        <v>0</v>
      </c>
      <c r="L132" s="294"/>
      <c r="M132" s="294"/>
      <c r="N132" s="294"/>
      <c r="O132" s="294"/>
      <c r="P132" s="250">
        <f t="shared" si="9"/>
        <v>0</v>
      </c>
      <c r="Q132" s="66"/>
    </row>
    <row r="133" spans="1:17" ht="15" outlineLevel="1" x14ac:dyDescent="0.25">
      <c r="A133" s="611"/>
      <c r="B133" s="272">
        <v>27</v>
      </c>
      <c r="C133" s="253" t="s">
        <v>20</v>
      </c>
      <c r="D133" s="251" t="s">
        <v>33</v>
      </c>
      <c r="E133" s="251"/>
      <c r="F133" s="296">
        <v>0</v>
      </c>
      <c r="G133" s="296">
        <v>0</v>
      </c>
      <c r="H133" s="293"/>
      <c r="I133" s="294"/>
      <c r="J133" s="295">
        <v>0</v>
      </c>
      <c r="K133" s="295">
        <v>0</v>
      </c>
      <c r="L133" s="294"/>
      <c r="M133" s="294"/>
      <c r="N133" s="294"/>
      <c r="O133" s="294"/>
      <c r="P133" s="250">
        <f t="shared" si="9"/>
        <v>0</v>
      </c>
      <c r="Q133" s="66"/>
    </row>
    <row r="134" spans="1:17" ht="15" outlineLevel="1" x14ac:dyDescent="0.25">
      <c r="A134" s="611"/>
      <c r="B134" s="272">
        <v>28</v>
      </c>
      <c r="C134" s="253" t="s">
        <v>104</v>
      </c>
      <c r="D134" s="251" t="s">
        <v>33</v>
      </c>
      <c r="E134" s="251"/>
      <c r="F134" s="296">
        <v>0</v>
      </c>
      <c r="G134" s="296">
        <v>0</v>
      </c>
      <c r="H134" s="293"/>
      <c r="I134" s="294"/>
      <c r="J134" s="295">
        <v>0</v>
      </c>
      <c r="K134" s="295">
        <v>0</v>
      </c>
      <c r="L134" s="294"/>
      <c r="M134" s="294"/>
      <c r="N134" s="294"/>
      <c r="O134" s="294"/>
      <c r="P134" s="250">
        <f t="shared" si="9"/>
        <v>0</v>
      </c>
      <c r="Q134" s="66"/>
    </row>
    <row r="135" spans="1:17" ht="15" outlineLevel="1" x14ac:dyDescent="0.25">
      <c r="A135" s="611"/>
      <c r="B135" s="272"/>
      <c r="C135" s="254" t="s">
        <v>256</v>
      </c>
      <c r="D135" s="251" t="s">
        <v>254</v>
      </c>
      <c r="E135" s="251"/>
      <c r="F135" s="296">
        <v>0</v>
      </c>
      <c r="G135" s="296">
        <v>0</v>
      </c>
      <c r="H135" s="293"/>
      <c r="I135" s="294"/>
      <c r="J135" s="295">
        <v>0</v>
      </c>
      <c r="K135" s="294"/>
      <c r="L135" s="294"/>
      <c r="M135" s="294"/>
      <c r="N135" s="294"/>
      <c r="O135" s="294"/>
      <c r="P135" s="250"/>
      <c r="Q135" s="66"/>
    </row>
    <row r="136" spans="1:17" ht="15" outlineLevel="1" x14ac:dyDescent="0.25">
      <c r="A136" s="611"/>
      <c r="B136" s="272"/>
      <c r="C136" s="601"/>
      <c r="D136" s="601"/>
      <c r="E136" s="266"/>
      <c r="F136" s="296"/>
      <c r="G136" s="296"/>
      <c r="H136" s="293"/>
      <c r="I136" s="294"/>
      <c r="J136" s="295"/>
      <c r="K136" s="294"/>
      <c r="L136" s="294"/>
      <c r="M136" s="294"/>
      <c r="N136" s="294"/>
      <c r="O136" s="294"/>
      <c r="P136" s="250"/>
      <c r="Q136" s="66"/>
    </row>
    <row r="137" spans="1:17" ht="15" outlineLevel="1" x14ac:dyDescent="0.25">
      <c r="A137" s="611"/>
      <c r="B137" s="272"/>
      <c r="C137" s="601"/>
      <c r="D137" s="601"/>
      <c r="E137" s="266"/>
      <c r="F137" s="296"/>
      <c r="G137" s="296"/>
      <c r="H137" s="293"/>
      <c r="I137" s="294"/>
      <c r="J137" s="295"/>
      <c r="K137" s="294"/>
      <c r="L137" s="294"/>
      <c r="M137" s="294"/>
      <c r="N137" s="294"/>
      <c r="O137" s="294"/>
      <c r="P137" s="250"/>
      <c r="Q137" s="66"/>
    </row>
    <row r="138" spans="1:17" ht="15" outlineLevel="1" x14ac:dyDescent="0.25">
      <c r="A138" s="611"/>
      <c r="B138" s="272"/>
      <c r="C138" s="601"/>
      <c r="D138" s="601"/>
      <c r="E138" s="266"/>
      <c r="F138" s="296"/>
      <c r="G138" s="296"/>
      <c r="H138" s="293"/>
      <c r="I138" s="294"/>
      <c r="J138" s="295"/>
      <c r="K138" s="294"/>
      <c r="L138" s="294"/>
      <c r="M138" s="294"/>
      <c r="N138" s="294"/>
      <c r="O138" s="294"/>
      <c r="P138" s="250"/>
      <c r="Q138" s="66"/>
    </row>
    <row r="139" spans="1:17" s="42" customFormat="1" ht="15" outlineLevel="1" x14ac:dyDescent="0.25">
      <c r="A139" s="611"/>
      <c r="B139" s="246"/>
      <c r="C139" s="604" t="s">
        <v>105</v>
      </c>
      <c r="D139" s="604"/>
      <c r="E139" s="247"/>
      <c r="F139" s="248"/>
      <c r="G139" s="248"/>
      <c r="H139" s="248"/>
      <c r="I139" s="248"/>
      <c r="J139" s="248"/>
      <c r="K139" s="248"/>
      <c r="L139" s="248"/>
      <c r="M139" s="248"/>
      <c r="N139" s="248"/>
      <c r="O139" s="248"/>
      <c r="P139" s="249"/>
      <c r="Q139" s="150"/>
    </row>
    <row r="140" spans="1:17" ht="15" outlineLevel="1" x14ac:dyDescent="0.25">
      <c r="A140" s="611"/>
      <c r="B140" s="151">
        <v>29</v>
      </c>
      <c r="C140" s="253" t="s">
        <v>107</v>
      </c>
      <c r="D140" s="251" t="s">
        <v>33</v>
      </c>
      <c r="E140" s="251"/>
      <c r="F140" s="296">
        <v>0</v>
      </c>
      <c r="G140" s="296">
        <v>0</v>
      </c>
      <c r="H140" s="295">
        <v>1</v>
      </c>
      <c r="I140" s="294"/>
      <c r="J140" s="294"/>
      <c r="K140" s="294"/>
      <c r="L140" s="294"/>
      <c r="M140" s="294"/>
      <c r="N140" s="294"/>
      <c r="O140" s="294"/>
      <c r="P140" s="250">
        <f t="shared" ref="P140:P142" si="10">SUM(H140:O140)</f>
        <v>1</v>
      </c>
      <c r="Q140" s="66"/>
    </row>
    <row r="141" spans="1:17" ht="15" outlineLevel="1" x14ac:dyDescent="0.25">
      <c r="A141" s="611"/>
      <c r="B141" s="151">
        <v>30</v>
      </c>
      <c r="C141" s="253" t="s">
        <v>106</v>
      </c>
      <c r="D141" s="251" t="s">
        <v>33</v>
      </c>
      <c r="E141" s="251"/>
      <c r="F141" s="296">
        <v>0</v>
      </c>
      <c r="G141" s="296">
        <v>0</v>
      </c>
      <c r="H141" s="295">
        <v>1</v>
      </c>
      <c r="I141" s="294"/>
      <c r="J141" s="294"/>
      <c r="K141" s="294"/>
      <c r="L141" s="294"/>
      <c r="M141" s="294"/>
      <c r="N141" s="294"/>
      <c r="O141" s="294"/>
      <c r="P141" s="250">
        <f t="shared" si="10"/>
        <v>1</v>
      </c>
      <c r="Q141" s="66"/>
    </row>
    <row r="142" spans="1:17" ht="15" outlineLevel="1" x14ac:dyDescent="0.25">
      <c r="A142" s="611"/>
      <c r="B142" s="151"/>
      <c r="C142" s="254" t="s">
        <v>256</v>
      </c>
      <c r="D142" s="251" t="s">
        <v>254</v>
      </c>
      <c r="E142" s="251"/>
      <c r="F142" s="296">
        <v>2</v>
      </c>
      <c r="G142" s="296">
        <v>14194</v>
      </c>
      <c r="H142" s="293">
        <v>1</v>
      </c>
      <c r="I142" s="294"/>
      <c r="J142" s="294"/>
      <c r="K142" s="294"/>
      <c r="L142" s="294"/>
      <c r="M142" s="294"/>
      <c r="N142" s="294"/>
      <c r="O142" s="294"/>
      <c r="P142" s="250">
        <f t="shared" si="10"/>
        <v>1</v>
      </c>
      <c r="Q142" s="66"/>
    </row>
    <row r="143" spans="1:17" ht="15" outlineLevel="1" x14ac:dyDescent="0.25">
      <c r="A143" s="611"/>
      <c r="B143" s="151"/>
      <c r="C143" s="601"/>
      <c r="D143" s="601"/>
      <c r="E143" s="266"/>
      <c r="F143" s="296"/>
      <c r="G143" s="296"/>
      <c r="H143" s="293"/>
      <c r="I143" s="294"/>
      <c r="J143" s="294"/>
      <c r="K143" s="294"/>
      <c r="L143" s="294"/>
      <c r="M143" s="294"/>
      <c r="N143" s="294"/>
      <c r="O143" s="294"/>
      <c r="P143" s="250"/>
      <c r="Q143" s="66"/>
    </row>
    <row r="144" spans="1:17" ht="15" outlineLevel="1" x14ac:dyDescent="0.25">
      <c r="A144" s="611"/>
      <c r="B144" s="151"/>
      <c r="C144" s="614"/>
      <c r="D144" s="614"/>
      <c r="E144" s="352"/>
      <c r="F144" s="401"/>
      <c r="G144" s="401"/>
      <c r="H144" s="293"/>
      <c r="I144" s="294"/>
      <c r="J144" s="294"/>
      <c r="K144" s="294"/>
      <c r="L144" s="294"/>
      <c r="M144" s="294"/>
      <c r="N144" s="294"/>
      <c r="O144" s="294"/>
      <c r="P144" s="250"/>
      <c r="Q144" s="66"/>
    </row>
    <row r="145" spans="1:17" ht="15" x14ac:dyDescent="0.25">
      <c r="A145" s="611"/>
      <c r="B145" s="353"/>
      <c r="C145" s="600" t="s">
        <v>222</v>
      </c>
      <c r="D145" s="600"/>
      <c r="E145" s="354"/>
      <c r="F145" s="355"/>
      <c r="G145" s="355"/>
      <c r="H145" s="356">
        <f>SUM(G90*H90,G91*H91,G92*H92,G93*H93,G94*H94,G95*H95,G98*H98,G125*H125,G96*H96,G97*H97,G99*H99)</f>
        <v>9684.57</v>
      </c>
      <c r="I145" s="356">
        <f>SUM(G103*I103,G104*I104,G108*I108,G109*I109,G110*I110,G142*I111,G105*I105,G106*I106,G107*I107)</f>
        <v>65887</v>
      </c>
      <c r="J145" s="357"/>
      <c r="K145" s="354"/>
      <c r="L145" s="354"/>
      <c r="M145" s="354"/>
      <c r="N145" s="356"/>
      <c r="O145" s="354"/>
      <c r="P145" s="358">
        <f>SUM(H145:O145)</f>
        <v>75571.570000000007</v>
      </c>
      <c r="Q145" s="66"/>
    </row>
    <row r="146" spans="1:17" ht="15" x14ac:dyDescent="0.25">
      <c r="A146" s="611"/>
      <c r="B146" s="492"/>
      <c r="C146" s="493" t="s">
        <v>502</v>
      </c>
      <c r="D146" s="493"/>
      <c r="E146" s="494"/>
      <c r="F146" s="495"/>
      <c r="G146" s="495"/>
      <c r="H146" s="496">
        <f>H145-SUM(G96*H96,G97*H97)</f>
        <v>9684.57</v>
      </c>
      <c r="I146" s="496">
        <f>I145-SUM(G108*I108,G109*I109,G110*I110)</f>
        <v>65887</v>
      </c>
      <c r="J146" s="497"/>
      <c r="K146" s="494"/>
      <c r="L146" s="494"/>
      <c r="M146" s="494"/>
      <c r="N146" s="494"/>
      <c r="O146" s="494"/>
      <c r="P146" s="498"/>
      <c r="Q146" s="66"/>
    </row>
    <row r="147" spans="1:17" ht="15" x14ac:dyDescent="0.25">
      <c r="A147" s="611"/>
      <c r="B147" s="273"/>
      <c r="C147" s="601" t="s">
        <v>319</v>
      </c>
      <c r="D147" s="601"/>
      <c r="E147" s="267"/>
      <c r="F147" s="265"/>
      <c r="G147" s="265"/>
      <c r="H147" s="267"/>
      <c r="I147" s="267"/>
      <c r="J147" s="268">
        <f>SUM($F$103*J103*$E$103,$E$104*$F$104*J104,$E$105*$F$105*J105,$E$106*$F$106*J106,$E$107*$F$107*J107,$F$130*J130,$F$131*J131,$E$115*$F$115*J115,$E$116*$F$116*J116,$E$117*$F$117*J117,$E$118*$F$118*J118,$F$132*J132,$F$133*J133,$F$134*J134)</f>
        <v>0</v>
      </c>
      <c r="K147" s="268">
        <f>SUM($F$103*K103*$E$103,$E$104*$F$104*K104,$E$105*$F$105*K105,$E$106*$F$106*K106,$E$107*$F$107*K107,$F$130*K130,$F$131*K131,$E$115*$F$115*K115,$E$116*$F$116*K116,$E$117*$F$117*K117,$E$118*$F$118*K118,$F$132*K132,$F$133*K133,$F$134*K134)</f>
        <v>0</v>
      </c>
      <c r="L147" s="268"/>
      <c r="M147" s="268"/>
      <c r="N147" s="267"/>
      <c r="O147" s="267"/>
      <c r="P147" s="274">
        <f>SUM(H147:O147)</f>
        <v>0</v>
      </c>
      <c r="Q147" s="66"/>
    </row>
    <row r="148" spans="1:17" ht="15" x14ac:dyDescent="0.25">
      <c r="A148" s="611"/>
      <c r="B148" s="273"/>
      <c r="C148" s="601" t="s">
        <v>498</v>
      </c>
      <c r="D148" s="601"/>
      <c r="E148" s="267"/>
      <c r="F148" s="265"/>
      <c r="G148" s="265"/>
      <c r="H148" s="267"/>
      <c r="I148" s="267"/>
      <c r="J148" s="268">
        <f>J147-($E$105*$F$105*J105)</f>
        <v>0</v>
      </c>
      <c r="K148" s="268">
        <f>K147-($E$105*$F$105*K105)</f>
        <v>0</v>
      </c>
      <c r="L148" s="267"/>
      <c r="M148" s="267"/>
      <c r="N148" s="267"/>
      <c r="O148" s="267"/>
      <c r="P148" s="274"/>
      <c r="Q148" s="66"/>
    </row>
    <row r="149" spans="1:17" ht="15" x14ac:dyDescent="0.25">
      <c r="A149" s="611"/>
      <c r="B149" s="275"/>
      <c r="C149" s="602"/>
      <c r="D149" s="602"/>
      <c r="E149" s="260"/>
      <c r="F149" s="258"/>
      <c r="G149" s="258"/>
      <c r="H149" s="260"/>
      <c r="I149" s="260"/>
      <c r="J149" s="260"/>
      <c r="K149" s="260"/>
      <c r="L149" s="260"/>
      <c r="M149" s="260"/>
      <c r="N149" s="260"/>
      <c r="O149" s="260"/>
      <c r="P149" s="276"/>
      <c r="Q149" s="66"/>
    </row>
    <row r="150" spans="1:17" ht="15" x14ac:dyDescent="0.25">
      <c r="A150" s="611"/>
      <c r="B150" s="381"/>
      <c r="C150" s="603" t="s">
        <v>322</v>
      </c>
      <c r="D150" s="603"/>
      <c r="E150" s="251"/>
      <c r="F150" s="262"/>
      <c r="G150" s="251"/>
      <c r="H150" s="263">
        <f>'3.  Distribution Rates'!F33</f>
        <v>1.3166666666666667E-2</v>
      </c>
      <c r="I150" s="263">
        <f>'3.  Distribution Rates'!F34</f>
        <v>9.300000000000001E-3</v>
      </c>
      <c r="J150" s="263">
        <f>'3.  Distribution Rates'!F35</f>
        <v>1.9126700000000001</v>
      </c>
      <c r="K150" s="263">
        <f>'3.  Distribution Rates'!F36</f>
        <v>1.9126700000000001</v>
      </c>
      <c r="L150" s="263">
        <f>'3.  Distribution Rates'!F37</f>
        <v>34.106033333333336</v>
      </c>
      <c r="M150" s="263">
        <f>'3.  Distribution Rates'!F38</f>
        <v>13.867933333333333</v>
      </c>
      <c r="N150" s="263">
        <f>'3.  Distribution Rates'!F39</f>
        <v>1.6E-2</v>
      </c>
      <c r="O150" s="263"/>
      <c r="P150" s="382"/>
      <c r="Q150" s="66"/>
    </row>
    <row r="151" spans="1:17" ht="15" x14ac:dyDescent="0.25">
      <c r="A151" s="611"/>
      <c r="B151" s="381"/>
      <c r="C151" s="603" t="s">
        <v>234</v>
      </c>
      <c r="D151" s="603"/>
      <c r="E151" s="260"/>
      <c r="F151" s="262"/>
      <c r="G151" s="262"/>
      <c r="H151" s="378">
        <f>'4.  2011-14 LRAM'!H74*H150</f>
        <v>213.99625979531731</v>
      </c>
      <c r="I151" s="378">
        <f>'4.  2011-14 LRAM'!I74*I150</f>
        <v>158.27433761922717</v>
      </c>
      <c r="J151" s="378">
        <f>'4.  2011-14 LRAM'!J74*J150</f>
        <v>22.940565556463618</v>
      </c>
      <c r="K151" s="378">
        <f>'4.  2011-14 LRAM'!K74*K150</f>
        <v>0</v>
      </c>
      <c r="L151" s="378">
        <f>'4.  2011-14 LRAM'!L74*L150</f>
        <v>0</v>
      </c>
      <c r="M151" s="378">
        <f>'4.  2011-14 LRAM'!M74*M150</f>
        <v>0</v>
      </c>
      <c r="N151" s="378">
        <f>'4.  2011-14 LRAM'!N74*N150</f>
        <v>0</v>
      </c>
      <c r="O151" s="251"/>
      <c r="P151" s="277">
        <f>SUM(H151:O151)</f>
        <v>395.21116297100809</v>
      </c>
      <c r="Q151" s="66"/>
    </row>
    <row r="152" spans="1:17" ht="15" x14ac:dyDescent="0.25">
      <c r="A152" s="611"/>
      <c r="B152" s="381"/>
      <c r="C152" s="603" t="s">
        <v>235</v>
      </c>
      <c r="D152" s="603"/>
      <c r="E152" s="260"/>
      <c r="F152" s="262"/>
      <c r="G152" s="262"/>
      <c r="H152" s="378">
        <f>H145*H150</f>
        <v>127.51350499999999</v>
      </c>
      <c r="I152" s="378">
        <f>I145*I150</f>
        <v>612.74910000000011</v>
      </c>
      <c r="J152" s="378">
        <f>J147*J150</f>
        <v>0</v>
      </c>
      <c r="K152" s="378">
        <f>K147*K150</f>
        <v>0</v>
      </c>
      <c r="L152" s="378">
        <f>L147*L150</f>
        <v>0</v>
      </c>
      <c r="M152" s="378">
        <f>M147*M150</f>
        <v>0</v>
      </c>
      <c r="N152" s="378">
        <f>N145*N150</f>
        <v>0</v>
      </c>
      <c r="O152" s="251"/>
      <c r="P152" s="277">
        <f>SUM(H152:O152)</f>
        <v>740.26260500000012</v>
      </c>
      <c r="Q152" s="66"/>
    </row>
    <row r="153" spans="1:17" ht="15" x14ac:dyDescent="0.25">
      <c r="A153" s="611"/>
      <c r="B153" s="275"/>
      <c r="C153" s="379" t="s">
        <v>97</v>
      </c>
      <c r="D153" s="260"/>
      <c r="E153" s="260"/>
      <c r="F153" s="258"/>
      <c r="G153" s="258"/>
      <c r="H153" s="264">
        <f>SUM(H151:H152)</f>
        <v>341.50976479531732</v>
      </c>
      <c r="I153" s="264">
        <f>SUM(I151:I152)</f>
        <v>771.02343761922725</v>
      </c>
      <c r="J153" s="264">
        <f>SUM(J151:J152)</f>
        <v>22.940565556463618</v>
      </c>
      <c r="K153" s="264">
        <f t="shared" ref="K153:M153" si="11">SUM(K151:K152)</f>
        <v>0</v>
      </c>
      <c r="L153" s="264">
        <f t="shared" si="11"/>
        <v>0</v>
      </c>
      <c r="M153" s="264">
        <f t="shared" si="11"/>
        <v>0</v>
      </c>
      <c r="N153" s="264">
        <f>SUM(N151:N152)</f>
        <v>0</v>
      </c>
      <c r="O153" s="260"/>
      <c r="P153" s="278">
        <f>SUM(P151:P152)</f>
        <v>1135.4737679710083</v>
      </c>
      <c r="Q153" s="66"/>
    </row>
    <row r="154" spans="1:17" s="23" customFormat="1" ht="15" x14ac:dyDescent="0.25">
      <c r="A154" s="611"/>
      <c r="B154" s="381"/>
      <c r="C154" s="603" t="s">
        <v>95</v>
      </c>
      <c r="D154" s="603"/>
      <c r="E154" s="251"/>
      <c r="F154" s="262"/>
      <c r="G154" s="262"/>
      <c r="H154" s="251">
        <f>H146*'6.  Persistence Rates'!$F$26</f>
        <v>9684.8522285579365</v>
      </c>
      <c r="I154" s="251">
        <f>I146*'6.  Persistence Rates'!$F$26</f>
        <v>65888.920084525889</v>
      </c>
      <c r="J154" s="251">
        <f>J148*'6.  Persistence Rates'!$R$26</f>
        <v>0</v>
      </c>
      <c r="K154" s="251">
        <f>K148*'6.  Persistence Rates'!$R$26</f>
        <v>0</v>
      </c>
      <c r="L154" s="251">
        <f>L147*'6.  Persistence Rates'!$R$26</f>
        <v>0</v>
      </c>
      <c r="M154" s="251">
        <f>M147*'6.  Persistence Rates'!$R$26</f>
        <v>0</v>
      </c>
      <c r="N154" s="251">
        <f>N145*'6.  Persistence Rates'!F26</f>
        <v>0</v>
      </c>
      <c r="O154" s="251"/>
      <c r="P154" s="382"/>
      <c r="Q154" s="66"/>
    </row>
    <row r="155" spans="1:17" s="23" customFormat="1" ht="15" x14ac:dyDescent="0.25">
      <c r="A155" s="611"/>
      <c r="B155" s="381"/>
      <c r="C155" s="603" t="s">
        <v>96</v>
      </c>
      <c r="D155" s="603"/>
      <c r="E155" s="251"/>
      <c r="F155" s="262"/>
      <c r="G155" s="262"/>
      <c r="H155" s="251">
        <f>$H$146*'6.  Persistence Rates'!$G$26</f>
        <v>9684.57</v>
      </c>
      <c r="I155" s="251">
        <f>$I$146*'6.  Persistence Rates'!$G$26</f>
        <v>65887</v>
      </c>
      <c r="J155" s="251">
        <f>$J$148*'6.  Persistence Rates'!$S$26</f>
        <v>0</v>
      </c>
      <c r="K155" s="251">
        <f>$K$148*'6.  Persistence Rates'!$S$26</f>
        <v>0</v>
      </c>
      <c r="L155" s="251">
        <f>$L$147*'6.  Persistence Rates'!$S$26</f>
        <v>0</v>
      </c>
      <c r="M155" s="251">
        <f>$M$147*'6.  Persistence Rates'!$S$26</f>
        <v>0</v>
      </c>
      <c r="N155" s="251">
        <f>$N$145*'6.  Persistence Rates'!$G$26</f>
        <v>0</v>
      </c>
      <c r="O155" s="251"/>
      <c r="P155" s="382"/>
      <c r="Q155" s="66"/>
    </row>
    <row r="156" spans="1:17" s="23" customFormat="1" ht="15" x14ac:dyDescent="0.25">
      <c r="A156" s="245"/>
      <c r="B156" s="381"/>
      <c r="C156" s="261" t="s">
        <v>423</v>
      </c>
      <c r="D156" s="261"/>
      <c r="E156" s="251"/>
      <c r="F156" s="262"/>
      <c r="G156" s="262"/>
      <c r="H156" s="251">
        <f>$H$146*'6.  Persistence Rates'!$H$26</f>
        <v>9623.0291588455639</v>
      </c>
      <c r="I156" s="251">
        <f>$I$146*'6.  Persistence Rates'!$H$26</f>
        <v>65468.319418297113</v>
      </c>
      <c r="J156" s="251">
        <f>$J$148*'6.  Persistence Rates'!$T$26</f>
        <v>0</v>
      </c>
      <c r="K156" s="251">
        <f>$K$148*'6.  Persistence Rates'!$T$26</f>
        <v>0</v>
      </c>
      <c r="L156" s="251">
        <f>$L$147*'6.  Persistence Rates'!$T$26</f>
        <v>0</v>
      </c>
      <c r="M156" s="251">
        <f>$M$147*'6.  Persistence Rates'!$T$26</f>
        <v>0</v>
      </c>
      <c r="N156" s="251">
        <f>$N$145*'6.  Persistence Rates'!$H$26</f>
        <v>0</v>
      </c>
      <c r="O156" s="251"/>
      <c r="P156" s="382"/>
      <c r="Q156" s="66"/>
    </row>
    <row r="157" spans="1:17" s="23" customFormat="1" ht="15" x14ac:dyDescent="0.25">
      <c r="A157" s="245"/>
      <c r="B157" s="381"/>
      <c r="C157" s="261" t="s">
        <v>424</v>
      </c>
      <c r="D157" s="261"/>
      <c r="E157" s="251"/>
      <c r="F157" s="262"/>
      <c r="G157" s="262"/>
      <c r="H157" s="251">
        <f>$H$146*'6.  Persistence Rates'!$I$26</f>
        <v>0</v>
      </c>
      <c r="I157" s="251">
        <f>$I$146*'6.  Persistence Rates'!$I$26</f>
        <v>0</v>
      </c>
      <c r="J157" s="251">
        <f>$J$148*'6.  Persistence Rates'!$U$26</f>
        <v>0</v>
      </c>
      <c r="K157" s="251">
        <f>$K$148*'6.  Persistence Rates'!$U$26</f>
        <v>0</v>
      </c>
      <c r="L157" s="251">
        <f>$L$147*'6.  Persistence Rates'!$U$26</f>
        <v>0</v>
      </c>
      <c r="M157" s="251">
        <f>$M$147*'6.  Persistence Rates'!$U$26</f>
        <v>0</v>
      </c>
      <c r="N157" s="251">
        <f>$N$145*'6.  Persistence Rates'!$I$26</f>
        <v>0</v>
      </c>
      <c r="O157" s="251"/>
      <c r="P157" s="382"/>
      <c r="Q157" s="66"/>
    </row>
    <row r="158" spans="1:17" s="23" customFormat="1" ht="15" hidden="1" x14ac:dyDescent="0.25">
      <c r="A158" s="245"/>
      <c r="B158" s="381"/>
      <c r="C158" s="261" t="s">
        <v>425</v>
      </c>
      <c r="D158" s="261"/>
      <c r="E158" s="251"/>
      <c r="F158" s="262"/>
      <c r="G158" s="262"/>
      <c r="H158" s="251">
        <f>$H$146*'6.  Persistence Rates'!$J$26</f>
        <v>0</v>
      </c>
      <c r="I158" s="251">
        <f>$I$146*'6.  Persistence Rates'!$J$26</f>
        <v>0</v>
      </c>
      <c r="J158" s="251">
        <f>$J$148*'6.  Persistence Rates'!$V$26</f>
        <v>0</v>
      </c>
      <c r="K158" s="251">
        <f>$K$148*'6.  Persistence Rates'!$V$26</f>
        <v>0</v>
      </c>
      <c r="L158" s="251">
        <f>$L$147*'6.  Persistence Rates'!$V$26</f>
        <v>0</v>
      </c>
      <c r="M158" s="251">
        <f>$M$147*'6.  Persistence Rates'!$V$26</f>
        <v>0</v>
      </c>
      <c r="N158" s="251">
        <f>$N$145*'6.  Persistence Rates'!$J$26</f>
        <v>0</v>
      </c>
      <c r="O158" s="251"/>
      <c r="P158" s="382"/>
      <c r="Q158" s="66"/>
    </row>
    <row r="159" spans="1:17" s="23" customFormat="1" ht="15" hidden="1" x14ac:dyDescent="0.25">
      <c r="A159" s="245"/>
      <c r="B159" s="381"/>
      <c r="C159" s="261" t="s">
        <v>426</v>
      </c>
      <c r="D159" s="261"/>
      <c r="E159" s="251"/>
      <c r="F159" s="262"/>
      <c r="G159" s="262"/>
      <c r="H159" s="251">
        <f>$H$146*'6.  Persistence Rates'!$K$26</f>
        <v>0</v>
      </c>
      <c r="I159" s="251">
        <f>$I$146*'6.  Persistence Rates'!$K$26</f>
        <v>0</v>
      </c>
      <c r="J159" s="251">
        <f>$J$148*'6.  Persistence Rates'!$W$26</f>
        <v>0</v>
      </c>
      <c r="K159" s="251">
        <f>$K$148*'6.  Persistence Rates'!$W$26</f>
        <v>0</v>
      </c>
      <c r="L159" s="251">
        <f>$L$147*'6.  Persistence Rates'!$W$26</f>
        <v>0</v>
      </c>
      <c r="M159" s="251">
        <f>$M$147*'6.  Persistence Rates'!$W$26</f>
        <v>0</v>
      </c>
      <c r="N159" s="251">
        <f>$N$145*'6.  Persistence Rates'!$K$26</f>
        <v>0</v>
      </c>
      <c r="O159" s="251"/>
      <c r="P159" s="382"/>
      <c r="Q159" s="66"/>
    </row>
    <row r="160" spans="1:17" s="23" customFormat="1" ht="15" hidden="1" x14ac:dyDescent="0.25">
      <c r="A160" s="245"/>
      <c r="B160" s="381"/>
      <c r="C160" s="512" t="s">
        <v>427</v>
      </c>
      <c r="D160" s="512"/>
      <c r="E160" s="251"/>
      <c r="F160" s="262"/>
      <c r="G160" s="262"/>
      <c r="H160" s="251">
        <f>$H$146*'6.  Persistence Rates'!$L$26</f>
        <v>0</v>
      </c>
      <c r="I160" s="251">
        <f>$I$146*'6.  Persistence Rates'!$L$26</f>
        <v>0</v>
      </c>
      <c r="J160" s="251">
        <f>$J$148*'6.  Persistence Rates'!$X$26</f>
        <v>0</v>
      </c>
      <c r="K160" s="251">
        <f>$K$148*'6.  Persistence Rates'!$X$26</f>
        <v>0</v>
      </c>
      <c r="L160" s="251">
        <f>$L$147*'6.  Persistence Rates'!$X$26</f>
        <v>0</v>
      </c>
      <c r="M160" s="251">
        <f>$M$147*'6.  Persistence Rates'!$X$26</f>
        <v>0</v>
      </c>
      <c r="N160" s="251">
        <f>$N$145*'6.  Persistence Rates'!$L$26</f>
        <v>0</v>
      </c>
      <c r="O160" s="251"/>
      <c r="P160" s="382"/>
      <c r="Q160" s="66"/>
    </row>
    <row r="161" spans="1:17" hidden="1" x14ac:dyDescent="0.25">
      <c r="B161" s="397"/>
      <c r="C161" s="513" t="s">
        <v>428</v>
      </c>
      <c r="D161" s="398"/>
      <c r="E161" s="398"/>
      <c r="F161" s="399"/>
      <c r="G161" s="399"/>
      <c r="H161" s="523">
        <f>$H$146*'6.  Persistence Rates'!$M$26</f>
        <v>0</v>
      </c>
      <c r="I161" s="523">
        <f>$I$146*'6.  Persistence Rates'!$M$26</f>
        <v>0</v>
      </c>
      <c r="J161" s="523">
        <f>$J$148*'6.  Persistence Rates'!$Y$26</f>
        <v>0</v>
      </c>
      <c r="K161" s="523">
        <f>$K$148*'6.  Persistence Rates'!$Y$26</f>
        <v>0</v>
      </c>
      <c r="L161" s="523">
        <f>$L$147*'6.  Persistence Rates'!$Y$26</f>
        <v>0</v>
      </c>
      <c r="M161" s="523">
        <f>$M$147*'6.  Persistence Rates'!$Y$26</f>
        <v>0</v>
      </c>
      <c r="N161" s="523">
        <f>$N$145*'6.  Persistence Rates'!$M$26</f>
        <v>0</v>
      </c>
      <c r="O161" s="330"/>
      <c r="P161" s="400"/>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609" t="s">
        <v>355</v>
      </c>
      <c r="C164" s="609"/>
      <c r="D164" s="609"/>
      <c r="E164" s="609"/>
      <c r="F164" s="609"/>
      <c r="G164" s="609"/>
      <c r="H164" s="609"/>
      <c r="I164" s="609"/>
      <c r="J164" s="609"/>
      <c r="K164" s="609"/>
      <c r="L164" s="609"/>
      <c r="M164" s="609"/>
      <c r="N164" s="609"/>
      <c r="O164" s="609"/>
      <c r="P164" s="609"/>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96" t="s">
        <v>58</v>
      </c>
      <c r="C166" s="598" t="s">
        <v>0</v>
      </c>
      <c r="D166" s="598" t="s">
        <v>44</v>
      </c>
      <c r="E166" s="598" t="s">
        <v>206</v>
      </c>
      <c r="F166" s="270" t="s">
        <v>45</v>
      </c>
      <c r="G166" s="270" t="s">
        <v>203</v>
      </c>
      <c r="H166" s="606" t="s">
        <v>59</v>
      </c>
      <c r="I166" s="607"/>
      <c r="J166" s="607"/>
      <c r="K166" s="607"/>
      <c r="L166" s="607"/>
      <c r="M166" s="607"/>
      <c r="N166" s="607"/>
      <c r="O166" s="607"/>
      <c r="P166" s="608"/>
      <c r="Q166" s="66"/>
    </row>
    <row r="167" spans="1:17" ht="45" x14ac:dyDescent="0.25">
      <c r="B167" s="613"/>
      <c r="C167" s="599"/>
      <c r="D167" s="599"/>
      <c r="E167" s="599"/>
      <c r="F167" s="140" t="s">
        <v>99</v>
      </c>
      <c r="G167" s="140" t="s">
        <v>100</v>
      </c>
      <c r="H167" s="140" t="s">
        <v>37</v>
      </c>
      <c r="I167" s="140" t="s">
        <v>39</v>
      </c>
      <c r="J167" s="140" t="s">
        <v>108</v>
      </c>
      <c r="K167" s="140" t="s">
        <v>109</v>
      </c>
      <c r="L167" s="140" t="s">
        <v>40</v>
      </c>
      <c r="M167" s="140" t="s">
        <v>41</v>
      </c>
      <c r="N167" s="140" t="s">
        <v>42</v>
      </c>
      <c r="O167" s="140" t="s">
        <v>105</v>
      </c>
      <c r="P167" s="380" t="s">
        <v>34</v>
      </c>
      <c r="Q167" s="66"/>
    </row>
    <row r="168" spans="1:17" s="42" customFormat="1" ht="15" customHeight="1" outlineLevel="1" x14ac:dyDescent="0.25">
      <c r="A168" s="611">
        <v>2013</v>
      </c>
      <c r="B168" s="374"/>
      <c r="C168" s="610" t="s">
        <v>1</v>
      </c>
      <c r="D168" s="610"/>
      <c r="E168" s="375"/>
      <c r="F168" s="376"/>
      <c r="G168" s="376"/>
      <c r="H168" s="376"/>
      <c r="I168" s="376"/>
      <c r="J168" s="376"/>
      <c r="K168" s="376"/>
      <c r="L168" s="376"/>
      <c r="M168" s="376"/>
      <c r="N168" s="376"/>
      <c r="O168" s="376"/>
      <c r="P168" s="377"/>
      <c r="Q168" s="150"/>
    </row>
    <row r="169" spans="1:17" ht="15" outlineLevel="1" x14ac:dyDescent="0.25">
      <c r="A169" s="611"/>
      <c r="B169" s="272">
        <v>1</v>
      </c>
      <c r="C169" s="253" t="s">
        <v>2</v>
      </c>
      <c r="D169" s="251" t="s">
        <v>33</v>
      </c>
      <c r="E169" s="251"/>
      <c r="F169" s="296">
        <v>6.0999999999999999E-2</v>
      </c>
      <c r="G169" s="296">
        <v>415</v>
      </c>
      <c r="H169" s="295">
        <v>1</v>
      </c>
      <c r="I169" s="294"/>
      <c r="J169" s="294"/>
      <c r="K169" s="294"/>
      <c r="L169" s="294"/>
      <c r="M169" s="294"/>
      <c r="N169" s="294"/>
      <c r="O169" s="294"/>
      <c r="P169" s="250">
        <f>SUM(H169:O169)</f>
        <v>1</v>
      </c>
      <c r="Q169" s="66"/>
    </row>
    <row r="170" spans="1:17" ht="15" outlineLevel="1" x14ac:dyDescent="0.25">
      <c r="A170" s="611"/>
      <c r="B170" s="272">
        <v>2</v>
      </c>
      <c r="C170" s="253" t="s">
        <v>3</v>
      </c>
      <c r="D170" s="251" t="s">
        <v>33</v>
      </c>
      <c r="E170" s="251"/>
      <c r="F170" s="296">
        <v>0</v>
      </c>
      <c r="G170" s="296">
        <v>0</v>
      </c>
      <c r="H170" s="295">
        <v>1</v>
      </c>
      <c r="I170" s="294"/>
      <c r="J170" s="294"/>
      <c r="K170" s="294"/>
      <c r="L170" s="294"/>
      <c r="M170" s="294"/>
      <c r="N170" s="294"/>
      <c r="O170" s="294"/>
      <c r="P170" s="250">
        <f t="shared" ref="P170:P177" si="12">SUM(H170:O170)</f>
        <v>1</v>
      </c>
      <c r="Q170" s="66"/>
    </row>
    <row r="171" spans="1:17" ht="15" outlineLevel="1" x14ac:dyDescent="0.25">
      <c r="A171" s="611"/>
      <c r="B171" s="272">
        <v>3</v>
      </c>
      <c r="C171" s="253" t="s">
        <v>4</v>
      </c>
      <c r="D171" s="251" t="s">
        <v>33</v>
      </c>
      <c r="E171" s="251"/>
      <c r="F171" s="296">
        <v>0.26300000000000001</v>
      </c>
      <c r="G171" s="296">
        <v>511</v>
      </c>
      <c r="H171" s="295">
        <v>1</v>
      </c>
      <c r="I171" s="294"/>
      <c r="J171" s="294"/>
      <c r="K171" s="294"/>
      <c r="L171" s="294"/>
      <c r="M171" s="294"/>
      <c r="N171" s="294"/>
      <c r="O171" s="294"/>
      <c r="P171" s="250">
        <f t="shared" si="12"/>
        <v>1</v>
      </c>
      <c r="Q171" s="66"/>
    </row>
    <row r="172" spans="1:17" ht="15" outlineLevel="1" x14ac:dyDescent="0.25">
      <c r="A172" s="611"/>
      <c r="B172" s="272">
        <v>4</v>
      </c>
      <c r="C172" s="253" t="s">
        <v>5</v>
      </c>
      <c r="D172" s="251" t="s">
        <v>33</v>
      </c>
      <c r="E172" s="251"/>
      <c r="F172" s="296">
        <v>0.13700000000000001</v>
      </c>
      <c r="G172" s="296">
        <v>2046</v>
      </c>
      <c r="H172" s="295">
        <v>1</v>
      </c>
      <c r="I172" s="294"/>
      <c r="J172" s="294"/>
      <c r="K172" s="294"/>
      <c r="L172" s="294"/>
      <c r="M172" s="294"/>
      <c r="N172" s="294"/>
      <c r="O172" s="294"/>
      <c r="P172" s="250">
        <f t="shared" si="12"/>
        <v>1</v>
      </c>
      <c r="Q172" s="66"/>
    </row>
    <row r="173" spans="1:17" ht="15" outlineLevel="1" x14ac:dyDescent="0.25">
      <c r="A173" s="611"/>
      <c r="B173" s="272">
        <v>5</v>
      </c>
      <c r="C173" s="253" t="s">
        <v>6</v>
      </c>
      <c r="D173" s="251" t="s">
        <v>33</v>
      </c>
      <c r="E173" s="251"/>
      <c r="F173" s="296">
        <v>0.314</v>
      </c>
      <c r="G173" s="296">
        <v>4560</v>
      </c>
      <c r="H173" s="295">
        <v>1</v>
      </c>
      <c r="I173" s="294"/>
      <c r="J173" s="294"/>
      <c r="K173" s="294"/>
      <c r="L173" s="294"/>
      <c r="M173" s="294"/>
      <c r="N173" s="294"/>
      <c r="O173" s="294"/>
      <c r="P173" s="250">
        <f t="shared" si="12"/>
        <v>1</v>
      </c>
      <c r="Q173" s="66"/>
    </row>
    <row r="174" spans="1:17" ht="15" outlineLevel="1" x14ac:dyDescent="0.25">
      <c r="A174" s="611"/>
      <c r="B174" s="272">
        <v>6</v>
      </c>
      <c r="C174" s="253" t="s">
        <v>7</v>
      </c>
      <c r="D174" s="251" t="s">
        <v>33</v>
      </c>
      <c r="E174" s="251"/>
      <c r="F174" s="296">
        <v>0</v>
      </c>
      <c r="G174" s="296">
        <v>0</v>
      </c>
      <c r="H174" s="295">
        <v>1</v>
      </c>
      <c r="I174" s="294"/>
      <c r="J174" s="294"/>
      <c r="K174" s="294"/>
      <c r="L174" s="294"/>
      <c r="M174" s="294"/>
      <c r="N174" s="294"/>
      <c r="O174" s="294"/>
      <c r="P174" s="250">
        <f t="shared" si="12"/>
        <v>1</v>
      </c>
      <c r="Q174" s="66"/>
    </row>
    <row r="175" spans="1:17" ht="28.5" outlineLevel="1" x14ac:dyDescent="0.25">
      <c r="A175" s="611"/>
      <c r="B175" s="272">
        <v>7</v>
      </c>
      <c r="C175" s="253" t="s">
        <v>32</v>
      </c>
      <c r="D175" s="251" t="s">
        <v>33</v>
      </c>
      <c r="E175" s="251"/>
      <c r="F175" s="296">
        <v>0</v>
      </c>
      <c r="G175" s="296">
        <v>0</v>
      </c>
      <c r="H175" s="295">
        <v>0</v>
      </c>
      <c r="I175" s="294"/>
      <c r="J175" s="294"/>
      <c r="K175" s="294"/>
      <c r="L175" s="294"/>
      <c r="M175" s="294"/>
      <c r="N175" s="294"/>
      <c r="O175" s="294"/>
      <c r="P175" s="250">
        <f t="shared" si="12"/>
        <v>0</v>
      </c>
      <c r="Q175" s="66"/>
    </row>
    <row r="176" spans="1:17" ht="15" outlineLevel="1" x14ac:dyDescent="0.25">
      <c r="A176" s="611"/>
      <c r="B176" s="272">
        <v>8</v>
      </c>
      <c r="C176" s="253" t="s">
        <v>25</v>
      </c>
      <c r="D176" s="251" t="s">
        <v>33</v>
      </c>
      <c r="E176" s="251"/>
      <c r="F176" s="296">
        <v>0</v>
      </c>
      <c r="G176" s="296">
        <v>0</v>
      </c>
      <c r="H176" s="295">
        <v>0</v>
      </c>
      <c r="I176" s="294"/>
      <c r="J176" s="294"/>
      <c r="K176" s="294"/>
      <c r="L176" s="294"/>
      <c r="M176" s="294"/>
      <c r="N176" s="294"/>
      <c r="O176" s="294"/>
      <c r="P176" s="250">
        <f t="shared" si="12"/>
        <v>0</v>
      </c>
      <c r="Q176" s="66"/>
    </row>
    <row r="177" spans="1:17" ht="15" outlineLevel="1" x14ac:dyDescent="0.25">
      <c r="A177" s="611"/>
      <c r="B177" s="272">
        <v>9</v>
      </c>
      <c r="C177" s="253" t="s">
        <v>8</v>
      </c>
      <c r="D177" s="251" t="s">
        <v>33</v>
      </c>
      <c r="E177" s="251"/>
      <c r="F177" s="296">
        <v>0</v>
      </c>
      <c r="G177" s="296">
        <v>0</v>
      </c>
      <c r="H177" s="295">
        <v>0</v>
      </c>
      <c r="I177" s="294"/>
      <c r="J177" s="294"/>
      <c r="K177" s="294"/>
      <c r="L177" s="294"/>
      <c r="M177" s="294"/>
      <c r="N177" s="294"/>
      <c r="O177" s="294"/>
      <c r="P177" s="250">
        <f t="shared" si="12"/>
        <v>0</v>
      </c>
      <c r="Q177" s="66"/>
    </row>
    <row r="178" spans="1:17" ht="15" outlineLevel="1" x14ac:dyDescent="0.25">
      <c r="A178" s="611"/>
      <c r="B178" s="272"/>
      <c r="C178" s="254" t="s">
        <v>257</v>
      </c>
      <c r="D178" s="251" t="s">
        <v>254</v>
      </c>
      <c r="E178" s="251"/>
      <c r="F178" s="296"/>
      <c r="G178" s="296"/>
      <c r="H178" s="293"/>
      <c r="I178" s="294"/>
      <c r="J178" s="294"/>
      <c r="K178" s="294"/>
      <c r="L178" s="294"/>
      <c r="M178" s="294"/>
      <c r="N178" s="294"/>
      <c r="O178" s="294"/>
      <c r="P178" s="250"/>
      <c r="Q178" s="66"/>
    </row>
    <row r="179" spans="1:17" ht="15" outlineLevel="1" x14ac:dyDescent="0.25">
      <c r="A179" s="611"/>
      <c r="B179" s="272"/>
      <c r="C179" s="601"/>
      <c r="D179" s="601"/>
      <c r="E179" s="266"/>
      <c r="F179" s="296"/>
      <c r="G179" s="296"/>
      <c r="H179" s="293"/>
      <c r="I179" s="294"/>
      <c r="J179" s="294"/>
      <c r="K179" s="294"/>
      <c r="L179" s="294"/>
      <c r="M179" s="294"/>
      <c r="N179" s="294"/>
      <c r="O179" s="294"/>
      <c r="P179" s="250"/>
      <c r="Q179" s="66"/>
    </row>
    <row r="180" spans="1:17" ht="15" outlineLevel="1" x14ac:dyDescent="0.25">
      <c r="A180" s="611"/>
      <c r="B180" s="272"/>
      <c r="C180" s="601"/>
      <c r="D180" s="601"/>
      <c r="E180" s="266"/>
      <c r="F180" s="296"/>
      <c r="G180" s="296"/>
      <c r="H180" s="293"/>
      <c r="I180" s="294"/>
      <c r="J180" s="294"/>
      <c r="K180" s="294"/>
      <c r="L180" s="294"/>
      <c r="M180" s="294"/>
      <c r="N180" s="294"/>
      <c r="O180" s="294"/>
      <c r="P180" s="250"/>
      <c r="Q180" s="66"/>
    </row>
    <row r="181" spans="1:17" ht="15" outlineLevel="1" x14ac:dyDescent="0.25">
      <c r="A181" s="611"/>
      <c r="B181" s="272"/>
      <c r="C181" s="601"/>
      <c r="D181" s="601"/>
      <c r="E181" s="266"/>
      <c r="F181" s="296"/>
      <c r="G181" s="296"/>
      <c r="H181" s="293"/>
      <c r="I181" s="294"/>
      <c r="J181" s="294"/>
      <c r="K181" s="294"/>
      <c r="L181" s="294"/>
      <c r="M181" s="294"/>
      <c r="N181" s="294"/>
      <c r="O181" s="294"/>
      <c r="P181" s="250"/>
      <c r="Q181" s="66"/>
    </row>
    <row r="182" spans="1:17" s="42" customFormat="1" ht="15" outlineLevel="1" x14ac:dyDescent="0.25">
      <c r="A182" s="611"/>
      <c r="B182" s="383"/>
      <c r="C182" s="612" t="s">
        <v>9</v>
      </c>
      <c r="D182" s="612"/>
      <c r="E182" s="384"/>
      <c r="F182" s="385"/>
      <c r="G182" s="385"/>
      <c r="H182" s="385"/>
      <c r="I182" s="385"/>
      <c r="J182" s="385"/>
      <c r="K182" s="385"/>
      <c r="L182" s="385"/>
      <c r="M182" s="385"/>
      <c r="N182" s="385"/>
      <c r="O182" s="385"/>
      <c r="P182" s="386"/>
      <c r="Q182" s="150"/>
    </row>
    <row r="183" spans="1:17" ht="15" outlineLevel="1" x14ac:dyDescent="0.25">
      <c r="A183" s="611"/>
      <c r="B183" s="151">
        <v>10</v>
      </c>
      <c r="C183" s="255" t="s">
        <v>26</v>
      </c>
      <c r="D183" s="251" t="s">
        <v>33</v>
      </c>
      <c r="E183" s="251">
        <v>12</v>
      </c>
      <c r="F183" s="296">
        <v>0</v>
      </c>
      <c r="G183" s="296">
        <v>0</v>
      </c>
      <c r="H183" s="293"/>
      <c r="I183" s="295">
        <v>0</v>
      </c>
      <c r="J183" s="295">
        <v>0</v>
      </c>
      <c r="K183" s="295">
        <v>0</v>
      </c>
      <c r="L183" s="294"/>
      <c r="M183" s="294"/>
      <c r="N183" s="294"/>
      <c r="O183" s="294"/>
      <c r="P183" s="250">
        <f t="shared" ref="P183:P190" si="13">SUM(H183:O183)</f>
        <v>0</v>
      </c>
      <c r="Q183" s="66"/>
    </row>
    <row r="184" spans="1:17" ht="15" outlineLevel="1" x14ac:dyDescent="0.25">
      <c r="A184" s="611"/>
      <c r="B184" s="151">
        <v>11</v>
      </c>
      <c r="C184" s="253" t="s">
        <v>24</v>
      </c>
      <c r="D184" s="251" t="s">
        <v>33</v>
      </c>
      <c r="E184" s="251">
        <v>12</v>
      </c>
      <c r="F184" s="296">
        <v>9</v>
      </c>
      <c r="G184" s="296">
        <v>30989</v>
      </c>
      <c r="H184" s="293"/>
      <c r="I184" s="295">
        <v>1</v>
      </c>
      <c r="J184" s="295">
        <v>0</v>
      </c>
      <c r="K184" s="295">
        <v>0</v>
      </c>
      <c r="L184" s="294"/>
      <c r="M184" s="294"/>
      <c r="N184" s="294"/>
      <c r="O184" s="294"/>
      <c r="P184" s="250">
        <f t="shared" si="13"/>
        <v>1</v>
      </c>
      <c r="Q184" s="66"/>
    </row>
    <row r="185" spans="1:17" ht="15" outlineLevel="1" x14ac:dyDescent="0.25">
      <c r="A185" s="611"/>
      <c r="B185" s="151">
        <v>12</v>
      </c>
      <c r="C185" s="253" t="s">
        <v>27</v>
      </c>
      <c r="D185" s="251" t="s">
        <v>33</v>
      </c>
      <c r="E185" s="251">
        <v>3</v>
      </c>
      <c r="F185" s="296">
        <v>0</v>
      </c>
      <c r="G185" s="296">
        <v>0</v>
      </c>
      <c r="H185" s="293"/>
      <c r="I185" s="295">
        <v>0</v>
      </c>
      <c r="J185" s="295">
        <v>0</v>
      </c>
      <c r="K185" s="295">
        <v>0</v>
      </c>
      <c r="L185" s="294"/>
      <c r="M185" s="294"/>
      <c r="N185" s="294"/>
      <c r="O185" s="294"/>
      <c r="P185" s="250">
        <f t="shared" si="13"/>
        <v>0</v>
      </c>
      <c r="Q185" s="66"/>
    </row>
    <row r="186" spans="1:17" ht="15" outlineLevel="1" x14ac:dyDescent="0.25">
      <c r="A186" s="611"/>
      <c r="B186" s="151">
        <v>13</v>
      </c>
      <c r="C186" s="253" t="s">
        <v>28</v>
      </c>
      <c r="D186" s="251" t="s">
        <v>33</v>
      </c>
      <c r="E186" s="251">
        <v>12</v>
      </c>
      <c r="F186" s="296">
        <v>0</v>
      </c>
      <c r="G186" s="296">
        <v>0</v>
      </c>
      <c r="H186" s="293"/>
      <c r="I186" s="295">
        <v>0</v>
      </c>
      <c r="J186" s="295">
        <v>0</v>
      </c>
      <c r="K186" s="295">
        <v>0</v>
      </c>
      <c r="L186" s="294"/>
      <c r="M186" s="294"/>
      <c r="N186" s="294"/>
      <c r="O186" s="294"/>
      <c r="P186" s="250">
        <f t="shared" si="13"/>
        <v>0</v>
      </c>
      <c r="Q186" s="66"/>
    </row>
    <row r="187" spans="1:17" ht="15" outlineLevel="1" x14ac:dyDescent="0.25">
      <c r="A187" s="611"/>
      <c r="B187" s="151">
        <v>14</v>
      </c>
      <c r="C187" s="253" t="s">
        <v>23</v>
      </c>
      <c r="D187" s="251" t="s">
        <v>33</v>
      </c>
      <c r="E187" s="251">
        <v>12</v>
      </c>
      <c r="F187" s="296">
        <v>0</v>
      </c>
      <c r="G187" s="296">
        <v>0</v>
      </c>
      <c r="H187" s="293"/>
      <c r="I187" s="295">
        <v>0</v>
      </c>
      <c r="J187" s="295">
        <v>0</v>
      </c>
      <c r="K187" s="295">
        <v>0</v>
      </c>
      <c r="L187" s="294"/>
      <c r="M187" s="294"/>
      <c r="N187" s="294"/>
      <c r="O187" s="294"/>
      <c r="P187" s="250">
        <f t="shared" si="13"/>
        <v>0</v>
      </c>
      <c r="Q187" s="66"/>
    </row>
    <row r="188" spans="1:17" ht="28.5" outlineLevel="1" x14ac:dyDescent="0.25">
      <c r="A188" s="611"/>
      <c r="B188" s="272">
        <v>15</v>
      </c>
      <c r="C188" s="253" t="s">
        <v>29</v>
      </c>
      <c r="D188" s="251" t="s">
        <v>33</v>
      </c>
      <c r="E188" s="251">
        <v>0</v>
      </c>
      <c r="F188" s="296">
        <v>0</v>
      </c>
      <c r="G188" s="296">
        <v>0</v>
      </c>
      <c r="H188" s="293"/>
      <c r="I188" s="295">
        <v>0</v>
      </c>
      <c r="J188" s="295">
        <v>0</v>
      </c>
      <c r="K188" s="295">
        <v>0</v>
      </c>
      <c r="L188" s="294"/>
      <c r="M188" s="294"/>
      <c r="N188" s="294"/>
      <c r="O188" s="294"/>
      <c r="P188" s="250">
        <f t="shared" si="13"/>
        <v>0</v>
      </c>
      <c r="Q188" s="66"/>
    </row>
    <row r="189" spans="1:17" ht="28.5" outlineLevel="1" x14ac:dyDescent="0.25">
      <c r="A189" s="611"/>
      <c r="B189" s="272">
        <v>16</v>
      </c>
      <c r="C189" s="253" t="s">
        <v>30</v>
      </c>
      <c r="D189" s="251" t="s">
        <v>33</v>
      </c>
      <c r="E189" s="251">
        <v>0</v>
      </c>
      <c r="F189" s="296">
        <v>0</v>
      </c>
      <c r="G189" s="296">
        <v>0</v>
      </c>
      <c r="H189" s="293"/>
      <c r="I189" s="295">
        <v>0</v>
      </c>
      <c r="J189" s="295">
        <v>0</v>
      </c>
      <c r="K189" s="295">
        <v>0</v>
      </c>
      <c r="L189" s="294"/>
      <c r="M189" s="294"/>
      <c r="N189" s="294"/>
      <c r="O189" s="294"/>
      <c r="P189" s="250">
        <f t="shared" si="13"/>
        <v>0</v>
      </c>
      <c r="Q189" s="66"/>
    </row>
    <row r="190" spans="1:17" ht="15" outlineLevel="1" x14ac:dyDescent="0.25">
      <c r="A190" s="611"/>
      <c r="B190" s="272">
        <v>17</v>
      </c>
      <c r="C190" s="253" t="s">
        <v>10</v>
      </c>
      <c r="D190" s="251" t="s">
        <v>33</v>
      </c>
      <c r="E190" s="251">
        <v>0</v>
      </c>
      <c r="F190" s="296">
        <v>0</v>
      </c>
      <c r="G190" s="296">
        <v>0</v>
      </c>
      <c r="H190" s="293"/>
      <c r="I190" s="295">
        <v>0</v>
      </c>
      <c r="J190" s="295">
        <v>0</v>
      </c>
      <c r="K190" s="295">
        <v>0</v>
      </c>
      <c r="L190" s="294"/>
      <c r="M190" s="294"/>
      <c r="N190" s="294"/>
      <c r="O190" s="294"/>
      <c r="P190" s="250">
        <f t="shared" si="13"/>
        <v>0</v>
      </c>
      <c r="Q190" s="66"/>
    </row>
    <row r="191" spans="1:17" ht="15" outlineLevel="1" x14ac:dyDescent="0.25">
      <c r="A191" s="611"/>
      <c r="B191" s="272"/>
      <c r="C191" s="254" t="s">
        <v>257</v>
      </c>
      <c r="D191" s="251" t="s">
        <v>254</v>
      </c>
      <c r="E191" s="251"/>
      <c r="F191" s="296">
        <v>0</v>
      </c>
      <c r="G191" s="296">
        <v>0</v>
      </c>
      <c r="H191" s="293"/>
      <c r="I191" s="294"/>
      <c r="J191" s="294"/>
      <c r="K191" s="294"/>
      <c r="L191" s="294"/>
      <c r="M191" s="294"/>
      <c r="N191" s="294"/>
      <c r="O191" s="294"/>
      <c r="P191" s="250"/>
      <c r="Q191" s="66"/>
    </row>
    <row r="192" spans="1:17" ht="15" outlineLevel="1" x14ac:dyDescent="0.25">
      <c r="A192" s="611"/>
      <c r="B192" s="272"/>
      <c r="C192" s="601"/>
      <c r="D192" s="601"/>
      <c r="E192" s="266"/>
      <c r="F192" s="296"/>
      <c r="G192" s="296"/>
      <c r="H192" s="293"/>
      <c r="I192" s="294"/>
      <c r="J192" s="294"/>
      <c r="K192" s="294"/>
      <c r="L192" s="294"/>
      <c r="M192" s="294"/>
      <c r="N192" s="294"/>
      <c r="O192" s="294"/>
      <c r="P192" s="250"/>
      <c r="Q192" s="66"/>
    </row>
    <row r="193" spans="1:17" ht="15" outlineLevel="1" x14ac:dyDescent="0.25">
      <c r="A193" s="611"/>
      <c r="B193" s="272"/>
      <c r="C193" s="601"/>
      <c r="D193" s="601"/>
      <c r="E193" s="266"/>
      <c r="F193" s="296"/>
      <c r="G193" s="296"/>
      <c r="H193" s="293"/>
      <c r="I193" s="294"/>
      <c r="J193" s="294"/>
      <c r="K193" s="294"/>
      <c r="L193" s="294"/>
      <c r="M193" s="294"/>
      <c r="N193" s="294"/>
      <c r="O193" s="294"/>
      <c r="P193" s="250"/>
      <c r="Q193" s="66"/>
    </row>
    <row r="194" spans="1:17" ht="15" outlineLevel="1" x14ac:dyDescent="0.25">
      <c r="A194" s="611"/>
      <c r="B194" s="272"/>
      <c r="C194" s="601"/>
      <c r="D194" s="601"/>
      <c r="E194" s="266"/>
      <c r="F194" s="296"/>
      <c r="G194" s="296"/>
      <c r="H194" s="293"/>
      <c r="I194" s="294"/>
      <c r="J194" s="294"/>
      <c r="K194" s="294"/>
      <c r="L194" s="294"/>
      <c r="M194" s="294"/>
      <c r="N194" s="294"/>
      <c r="O194" s="294"/>
      <c r="P194" s="250"/>
      <c r="Q194" s="66"/>
    </row>
    <row r="195" spans="1:17" s="42" customFormat="1" ht="15" outlineLevel="1" x14ac:dyDescent="0.25">
      <c r="A195" s="611"/>
      <c r="B195" s="383"/>
      <c r="C195" s="612" t="s">
        <v>11</v>
      </c>
      <c r="D195" s="612"/>
      <c r="E195" s="384"/>
      <c r="F195" s="385"/>
      <c r="G195" s="385"/>
      <c r="H195" s="385"/>
      <c r="I195" s="385"/>
      <c r="J195" s="385"/>
      <c r="K195" s="385"/>
      <c r="L195" s="385"/>
      <c r="M195" s="385"/>
      <c r="N195" s="385"/>
      <c r="O195" s="385"/>
      <c r="P195" s="386"/>
      <c r="Q195" s="150"/>
    </row>
    <row r="196" spans="1:17" ht="15" outlineLevel="1" x14ac:dyDescent="0.25">
      <c r="A196" s="611"/>
      <c r="B196" s="151">
        <v>18</v>
      </c>
      <c r="C196" s="253" t="s">
        <v>12</v>
      </c>
      <c r="D196" s="251" t="s">
        <v>33</v>
      </c>
      <c r="E196" s="251">
        <v>12</v>
      </c>
      <c r="F196" s="296">
        <v>0</v>
      </c>
      <c r="G196" s="296">
        <v>0</v>
      </c>
      <c r="H196" s="293"/>
      <c r="I196" s="294"/>
      <c r="J196" s="295">
        <v>0</v>
      </c>
      <c r="K196" s="295">
        <v>0</v>
      </c>
      <c r="L196" s="294"/>
      <c r="M196" s="294"/>
      <c r="N196" s="294"/>
      <c r="O196" s="294"/>
      <c r="P196" s="250">
        <f t="shared" ref="P196:P200" si="14">SUM(H196:O196)</f>
        <v>0</v>
      </c>
      <c r="Q196" s="66"/>
    </row>
    <row r="197" spans="1:17" ht="15" outlineLevel="1" x14ac:dyDescent="0.25">
      <c r="A197" s="611"/>
      <c r="B197" s="151">
        <v>19</v>
      </c>
      <c r="C197" s="253" t="s">
        <v>13</v>
      </c>
      <c r="D197" s="251" t="s">
        <v>33</v>
      </c>
      <c r="E197" s="251">
        <v>12</v>
      </c>
      <c r="F197" s="296">
        <v>0</v>
      </c>
      <c r="G197" s="296">
        <v>0</v>
      </c>
      <c r="H197" s="293"/>
      <c r="I197" s="294"/>
      <c r="J197" s="295">
        <v>0</v>
      </c>
      <c r="K197" s="295">
        <v>0</v>
      </c>
      <c r="L197" s="294"/>
      <c r="M197" s="294"/>
      <c r="N197" s="294"/>
      <c r="O197" s="294"/>
      <c r="P197" s="250">
        <f t="shared" si="14"/>
        <v>0</v>
      </c>
      <c r="Q197" s="66"/>
    </row>
    <row r="198" spans="1:17" ht="15" outlineLevel="1" x14ac:dyDescent="0.25">
      <c r="A198" s="611"/>
      <c r="B198" s="151">
        <v>20</v>
      </c>
      <c r="C198" s="253" t="s">
        <v>14</v>
      </c>
      <c r="D198" s="251" t="s">
        <v>33</v>
      </c>
      <c r="E198" s="251">
        <v>12</v>
      </c>
      <c r="F198" s="296">
        <v>0</v>
      </c>
      <c r="G198" s="296">
        <v>0</v>
      </c>
      <c r="H198" s="293"/>
      <c r="I198" s="294"/>
      <c r="J198" s="295">
        <v>0</v>
      </c>
      <c r="K198" s="295">
        <v>0</v>
      </c>
      <c r="L198" s="294"/>
      <c r="M198" s="294"/>
      <c r="N198" s="294"/>
      <c r="O198" s="294"/>
      <c r="P198" s="250">
        <f t="shared" si="14"/>
        <v>0</v>
      </c>
      <c r="Q198" s="66"/>
    </row>
    <row r="199" spans="1:17" ht="15" outlineLevel="1" x14ac:dyDescent="0.25">
      <c r="A199" s="611"/>
      <c r="B199" s="151">
        <v>21</v>
      </c>
      <c r="C199" s="255" t="s">
        <v>26</v>
      </c>
      <c r="D199" s="251" t="s">
        <v>33</v>
      </c>
      <c r="E199" s="251">
        <v>12</v>
      </c>
      <c r="F199" s="296">
        <v>0</v>
      </c>
      <c r="G199" s="296">
        <v>0</v>
      </c>
      <c r="H199" s="293"/>
      <c r="I199" s="294"/>
      <c r="J199" s="295">
        <v>0</v>
      </c>
      <c r="K199" s="295">
        <v>0</v>
      </c>
      <c r="L199" s="294"/>
      <c r="M199" s="294"/>
      <c r="N199" s="294"/>
      <c r="O199" s="294"/>
      <c r="P199" s="250">
        <f t="shared" si="14"/>
        <v>0</v>
      </c>
      <c r="Q199" s="66"/>
    </row>
    <row r="200" spans="1:17" ht="15" outlineLevel="1" x14ac:dyDescent="0.25">
      <c r="A200" s="611"/>
      <c r="B200" s="151">
        <v>22</v>
      </c>
      <c r="C200" s="253" t="s">
        <v>10</v>
      </c>
      <c r="D200" s="251" t="s">
        <v>33</v>
      </c>
      <c r="E200" s="251">
        <v>0</v>
      </c>
      <c r="F200" s="296">
        <v>0</v>
      </c>
      <c r="G200" s="296">
        <v>0</v>
      </c>
      <c r="H200" s="293"/>
      <c r="I200" s="294"/>
      <c r="J200" s="295">
        <v>0</v>
      </c>
      <c r="K200" s="295">
        <v>0</v>
      </c>
      <c r="L200" s="294"/>
      <c r="M200" s="294"/>
      <c r="N200" s="294"/>
      <c r="O200" s="294"/>
      <c r="P200" s="250">
        <f t="shared" si="14"/>
        <v>0</v>
      </c>
      <c r="Q200" s="66"/>
    </row>
    <row r="201" spans="1:17" ht="15" outlineLevel="1" x14ac:dyDescent="0.25">
      <c r="A201" s="611"/>
      <c r="B201" s="151"/>
      <c r="C201" s="254" t="s">
        <v>257</v>
      </c>
      <c r="D201" s="251" t="s">
        <v>254</v>
      </c>
      <c r="E201" s="251"/>
      <c r="F201" s="296">
        <v>0</v>
      </c>
      <c r="G201" s="296">
        <v>0</v>
      </c>
      <c r="H201" s="293"/>
      <c r="I201" s="294"/>
      <c r="J201" s="294"/>
      <c r="K201" s="294"/>
      <c r="L201" s="294"/>
      <c r="M201" s="294"/>
      <c r="N201" s="294"/>
      <c r="O201" s="294"/>
      <c r="P201" s="250"/>
      <c r="Q201" s="66"/>
    </row>
    <row r="202" spans="1:17" ht="15" outlineLevel="1" x14ac:dyDescent="0.25">
      <c r="A202" s="611"/>
      <c r="B202" s="151"/>
      <c r="C202" s="601"/>
      <c r="D202" s="601"/>
      <c r="E202" s="266"/>
      <c r="F202" s="296"/>
      <c r="G202" s="296"/>
      <c r="H202" s="293"/>
      <c r="I202" s="294"/>
      <c r="J202" s="294"/>
      <c r="K202" s="294"/>
      <c r="L202" s="294"/>
      <c r="M202" s="294"/>
      <c r="N202" s="294"/>
      <c r="O202" s="294"/>
      <c r="P202" s="250"/>
      <c r="Q202" s="66"/>
    </row>
    <row r="203" spans="1:17" ht="15" outlineLevel="1" x14ac:dyDescent="0.25">
      <c r="A203" s="611"/>
      <c r="B203" s="151"/>
      <c r="C203" s="601"/>
      <c r="D203" s="601"/>
      <c r="E203" s="266"/>
      <c r="F203" s="296"/>
      <c r="G203" s="296"/>
      <c r="H203" s="293"/>
      <c r="I203" s="294"/>
      <c r="J203" s="294"/>
      <c r="K203" s="294"/>
      <c r="L203" s="294"/>
      <c r="M203" s="294"/>
      <c r="N203" s="294"/>
      <c r="O203" s="294"/>
      <c r="P203" s="250"/>
      <c r="Q203" s="66"/>
    </row>
    <row r="204" spans="1:17" ht="15" outlineLevel="1" x14ac:dyDescent="0.25">
      <c r="A204" s="611"/>
      <c r="B204" s="151"/>
      <c r="C204" s="601"/>
      <c r="D204" s="601"/>
      <c r="E204" s="266"/>
      <c r="F204" s="296"/>
      <c r="G204" s="296"/>
      <c r="H204" s="293"/>
      <c r="I204" s="294"/>
      <c r="J204" s="294"/>
      <c r="K204" s="294"/>
      <c r="L204" s="294"/>
      <c r="M204" s="294"/>
      <c r="N204" s="294"/>
      <c r="O204" s="294"/>
      <c r="P204" s="250"/>
      <c r="Q204" s="66"/>
    </row>
    <row r="205" spans="1:17" s="42" customFormat="1" ht="15" outlineLevel="1" x14ac:dyDescent="0.25">
      <c r="A205" s="611"/>
      <c r="B205" s="383"/>
      <c r="C205" s="612" t="s">
        <v>15</v>
      </c>
      <c r="D205" s="612"/>
      <c r="E205" s="384"/>
      <c r="F205" s="385"/>
      <c r="G205" s="385"/>
      <c r="H205" s="385"/>
      <c r="I205" s="385"/>
      <c r="J205" s="385"/>
      <c r="K205" s="385"/>
      <c r="L205" s="385"/>
      <c r="M205" s="385"/>
      <c r="N205" s="385"/>
      <c r="O205" s="385"/>
      <c r="P205" s="386"/>
      <c r="Q205" s="150"/>
    </row>
    <row r="206" spans="1:17" ht="15" outlineLevel="1" x14ac:dyDescent="0.25">
      <c r="A206" s="611"/>
      <c r="B206" s="272">
        <v>23</v>
      </c>
      <c r="C206" s="253" t="s">
        <v>15</v>
      </c>
      <c r="D206" s="251" t="s">
        <v>33</v>
      </c>
      <c r="E206" s="251"/>
      <c r="F206" s="296"/>
      <c r="G206" s="296"/>
      <c r="H206" s="295">
        <v>0</v>
      </c>
      <c r="I206" s="294"/>
      <c r="J206" s="294"/>
      <c r="K206" s="294"/>
      <c r="L206" s="294"/>
      <c r="M206" s="294"/>
      <c r="N206" s="294"/>
      <c r="O206" s="294"/>
      <c r="P206" s="250">
        <f t="shared" ref="P206" si="15">SUM(H206:O206)</f>
        <v>0</v>
      </c>
      <c r="Q206" s="66"/>
    </row>
    <row r="207" spans="1:17" ht="15" outlineLevel="1" x14ac:dyDescent="0.25">
      <c r="A207" s="611"/>
      <c r="B207" s="272"/>
      <c r="C207" s="254" t="s">
        <v>257</v>
      </c>
      <c r="D207" s="251" t="s">
        <v>254</v>
      </c>
      <c r="E207" s="251"/>
      <c r="F207" s="296">
        <v>0</v>
      </c>
      <c r="G207" s="296">
        <v>0</v>
      </c>
      <c r="H207" s="293">
        <v>1</v>
      </c>
      <c r="I207" s="294"/>
      <c r="J207" s="294"/>
      <c r="K207" s="294"/>
      <c r="L207" s="294"/>
      <c r="M207" s="294"/>
      <c r="N207" s="294"/>
      <c r="O207" s="294"/>
      <c r="P207" s="250">
        <v>1</v>
      </c>
      <c r="Q207" s="66"/>
    </row>
    <row r="208" spans="1:17" ht="15" outlineLevel="1" x14ac:dyDescent="0.25">
      <c r="A208" s="611"/>
      <c r="B208" s="272"/>
      <c r="C208" s="601"/>
      <c r="D208" s="601"/>
      <c r="E208" s="266"/>
      <c r="F208" s="296"/>
      <c r="G208" s="296"/>
      <c r="H208" s="293"/>
      <c r="I208" s="294"/>
      <c r="J208" s="294"/>
      <c r="K208" s="294"/>
      <c r="L208" s="294"/>
      <c r="M208" s="294"/>
      <c r="N208" s="294"/>
      <c r="O208" s="294"/>
      <c r="P208" s="250"/>
      <c r="Q208" s="66"/>
    </row>
    <row r="209" spans="1:17" ht="15" outlineLevel="1" x14ac:dyDescent="0.25">
      <c r="A209" s="611"/>
      <c r="B209" s="272"/>
      <c r="C209" s="601"/>
      <c r="D209" s="601"/>
      <c r="E209" s="266"/>
      <c r="F209" s="296"/>
      <c r="G209" s="296"/>
      <c r="H209" s="293"/>
      <c r="I209" s="294"/>
      <c r="J209" s="294"/>
      <c r="K209" s="294"/>
      <c r="L209" s="294"/>
      <c r="M209" s="294"/>
      <c r="N209" s="294"/>
      <c r="O209" s="294"/>
      <c r="P209" s="250"/>
      <c r="Q209" s="66"/>
    </row>
    <row r="210" spans="1:17" s="42" customFormat="1" ht="15" outlineLevel="1" x14ac:dyDescent="0.25">
      <c r="A210" s="611"/>
      <c r="B210" s="383"/>
      <c r="C210" s="612" t="s">
        <v>16</v>
      </c>
      <c r="D210" s="612"/>
      <c r="E210" s="384"/>
      <c r="F210" s="385"/>
      <c r="G210" s="385"/>
      <c r="H210" s="385"/>
      <c r="I210" s="385"/>
      <c r="J210" s="385"/>
      <c r="K210" s="385"/>
      <c r="L210" s="385"/>
      <c r="M210" s="385"/>
      <c r="N210" s="385"/>
      <c r="O210" s="385"/>
      <c r="P210" s="386"/>
      <c r="Q210" s="150"/>
    </row>
    <row r="211" spans="1:17" ht="15" outlineLevel="1" x14ac:dyDescent="0.25">
      <c r="A211" s="611"/>
      <c r="B211" s="272">
        <v>24</v>
      </c>
      <c r="C211" s="253" t="s">
        <v>17</v>
      </c>
      <c r="D211" s="251" t="s">
        <v>33</v>
      </c>
      <c r="E211" s="251"/>
      <c r="F211" s="296">
        <v>0</v>
      </c>
      <c r="G211" s="296">
        <v>0</v>
      </c>
      <c r="H211" s="293"/>
      <c r="I211" s="294"/>
      <c r="J211" s="294">
        <v>0</v>
      </c>
      <c r="K211" s="294">
        <v>0</v>
      </c>
      <c r="L211" s="294"/>
      <c r="M211" s="294"/>
      <c r="N211" s="294"/>
      <c r="O211" s="294"/>
      <c r="P211" s="250">
        <f t="shared" ref="P211:P215" si="16">SUM(H211:O211)</f>
        <v>0</v>
      </c>
      <c r="Q211" s="66"/>
    </row>
    <row r="212" spans="1:17" ht="15" outlineLevel="1" x14ac:dyDescent="0.25">
      <c r="A212" s="611"/>
      <c r="B212" s="272">
        <v>25</v>
      </c>
      <c r="C212" s="253" t="s">
        <v>18</v>
      </c>
      <c r="D212" s="251" t="s">
        <v>33</v>
      </c>
      <c r="E212" s="251"/>
      <c r="F212" s="296">
        <v>0</v>
      </c>
      <c r="G212" s="296">
        <v>0</v>
      </c>
      <c r="H212" s="293"/>
      <c r="I212" s="294"/>
      <c r="J212" s="294">
        <v>0</v>
      </c>
      <c r="K212" s="294">
        <v>0</v>
      </c>
      <c r="L212" s="294"/>
      <c r="M212" s="294"/>
      <c r="N212" s="294"/>
      <c r="O212" s="294"/>
      <c r="P212" s="250">
        <f t="shared" si="16"/>
        <v>0</v>
      </c>
      <c r="Q212" s="66"/>
    </row>
    <row r="213" spans="1:17" ht="15" outlineLevel="1" x14ac:dyDescent="0.25">
      <c r="A213" s="611"/>
      <c r="B213" s="272">
        <v>26</v>
      </c>
      <c r="C213" s="253" t="s">
        <v>19</v>
      </c>
      <c r="D213" s="251" t="s">
        <v>33</v>
      </c>
      <c r="E213" s="251"/>
      <c r="F213" s="296">
        <v>0</v>
      </c>
      <c r="G213" s="296">
        <v>0</v>
      </c>
      <c r="H213" s="293"/>
      <c r="I213" s="294"/>
      <c r="J213" s="294">
        <v>0</v>
      </c>
      <c r="K213" s="294">
        <v>0</v>
      </c>
      <c r="L213" s="294"/>
      <c r="M213" s="294"/>
      <c r="N213" s="294"/>
      <c r="O213" s="294"/>
      <c r="P213" s="250">
        <f t="shared" si="16"/>
        <v>0</v>
      </c>
      <c r="Q213" s="66"/>
    </row>
    <row r="214" spans="1:17" ht="15" outlineLevel="1" x14ac:dyDescent="0.25">
      <c r="A214" s="611"/>
      <c r="B214" s="272">
        <v>27</v>
      </c>
      <c r="C214" s="253" t="s">
        <v>20</v>
      </c>
      <c r="D214" s="251" t="s">
        <v>33</v>
      </c>
      <c r="E214" s="251"/>
      <c r="F214" s="296">
        <v>0</v>
      </c>
      <c r="G214" s="296">
        <v>0</v>
      </c>
      <c r="H214" s="293"/>
      <c r="I214" s="294"/>
      <c r="J214" s="294">
        <v>0</v>
      </c>
      <c r="K214" s="294">
        <v>0</v>
      </c>
      <c r="L214" s="294"/>
      <c r="M214" s="294"/>
      <c r="N214" s="294"/>
      <c r="O214" s="294"/>
      <c r="P214" s="250">
        <f t="shared" si="16"/>
        <v>0</v>
      </c>
      <c r="Q214" s="66"/>
    </row>
    <row r="215" spans="1:17" ht="15" outlineLevel="1" x14ac:dyDescent="0.25">
      <c r="A215" s="611"/>
      <c r="B215" s="272">
        <v>28</v>
      </c>
      <c r="C215" s="253" t="s">
        <v>104</v>
      </c>
      <c r="D215" s="251" t="s">
        <v>33</v>
      </c>
      <c r="E215" s="251"/>
      <c r="F215" s="296">
        <v>0</v>
      </c>
      <c r="G215" s="296">
        <v>0</v>
      </c>
      <c r="H215" s="293"/>
      <c r="I215" s="294"/>
      <c r="J215" s="294">
        <v>0</v>
      </c>
      <c r="K215" s="294">
        <v>0</v>
      </c>
      <c r="L215" s="294"/>
      <c r="M215" s="294"/>
      <c r="N215" s="294"/>
      <c r="O215" s="294"/>
      <c r="P215" s="250">
        <f t="shared" si="16"/>
        <v>0</v>
      </c>
      <c r="Q215" s="66"/>
    </row>
    <row r="216" spans="1:17" ht="15" outlineLevel="1" x14ac:dyDescent="0.25">
      <c r="A216" s="611"/>
      <c r="B216" s="272"/>
      <c r="C216" s="254" t="s">
        <v>257</v>
      </c>
      <c r="D216" s="251" t="s">
        <v>254</v>
      </c>
      <c r="E216" s="251"/>
      <c r="F216" s="296">
        <v>0</v>
      </c>
      <c r="G216" s="296">
        <v>0</v>
      </c>
      <c r="H216" s="293"/>
      <c r="I216" s="294"/>
      <c r="J216" s="294"/>
      <c r="K216" s="294"/>
      <c r="L216" s="294"/>
      <c r="M216" s="294"/>
      <c r="N216" s="294"/>
      <c r="O216" s="294"/>
      <c r="P216" s="250"/>
      <c r="Q216" s="66"/>
    </row>
    <row r="217" spans="1:17" ht="15" outlineLevel="1" x14ac:dyDescent="0.25">
      <c r="A217" s="611"/>
      <c r="B217" s="272"/>
      <c r="C217" s="601"/>
      <c r="D217" s="601"/>
      <c r="E217" s="266"/>
      <c r="F217" s="296"/>
      <c r="G217" s="296"/>
      <c r="H217" s="293"/>
      <c r="I217" s="294"/>
      <c r="J217" s="294"/>
      <c r="K217" s="294"/>
      <c r="L217" s="294"/>
      <c r="M217" s="294"/>
      <c r="N217" s="294"/>
      <c r="O217" s="294"/>
      <c r="P217" s="250"/>
      <c r="Q217" s="66"/>
    </row>
    <row r="218" spans="1:17" ht="15" outlineLevel="1" x14ac:dyDescent="0.25">
      <c r="A218" s="611"/>
      <c r="B218" s="272"/>
      <c r="C218" s="601"/>
      <c r="D218" s="601"/>
      <c r="E218" s="266"/>
      <c r="F218" s="296"/>
      <c r="G218" s="296"/>
      <c r="H218" s="293"/>
      <c r="I218" s="294"/>
      <c r="J218" s="294"/>
      <c r="K218" s="294"/>
      <c r="L218" s="294"/>
      <c r="M218" s="294"/>
      <c r="N218" s="294"/>
      <c r="O218" s="294"/>
      <c r="P218" s="250"/>
      <c r="Q218" s="66"/>
    </row>
    <row r="219" spans="1:17" s="42" customFormat="1" ht="15" outlineLevel="1" x14ac:dyDescent="0.25">
      <c r="A219" s="611"/>
      <c r="B219" s="383"/>
      <c r="C219" s="612" t="s">
        <v>105</v>
      </c>
      <c r="D219" s="612"/>
      <c r="E219" s="384"/>
      <c r="F219" s="385"/>
      <c r="G219" s="385"/>
      <c r="H219" s="385"/>
      <c r="I219" s="385"/>
      <c r="J219" s="385"/>
      <c r="K219" s="385"/>
      <c r="L219" s="385"/>
      <c r="M219" s="385"/>
      <c r="N219" s="385"/>
      <c r="O219" s="385"/>
      <c r="P219" s="386"/>
      <c r="Q219" s="150"/>
    </row>
    <row r="220" spans="1:17" ht="15" outlineLevel="1" x14ac:dyDescent="0.25">
      <c r="A220" s="611"/>
      <c r="B220" s="151">
        <v>29</v>
      </c>
      <c r="C220" s="253" t="s">
        <v>107</v>
      </c>
      <c r="D220" s="251" t="s">
        <v>33</v>
      </c>
      <c r="E220" s="251"/>
      <c r="F220" s="296">
        <v>0</v>
      </c>
      <c r="G220" s="296">
        <v>0</v>
      </c>
      <c r="H220" s="293"/>
      <c r="I220" s="294"/>
      <c r="J220" s="294"/>
      <c r="K220" s="294"/>
      <c r="L220" s="294"/>
      <c r="M220" s="294"/>
      <c r="N220" s="294"/>
      <c r="O220" s="294"/>
      <c r="P220" s="250">
        <f t="shared" ref="P220:P221" si="17">SUM(H220:O220)</f>
        <v>0</v>
      </c>
      <c r="Q220" s="66"/>
    </row>
    <row r="221" spans="1:17" ht="15" outlineLevel="1" x14ac:dyDescent="0.25">
      <c r="A221" s="611"/>
      <c r="B221" s="151">
        <v>30</v>
      </c>
      <c r="C221" s="253" t="s">
        <v>106</v>
      </c>
      <c r="D221" s="251" t="s">
        <v>33</v>
      </c>
      <c r="E221" s="251"/>
      <c r="F221" s="296">
        <v>0</v>
      </c>
      <c r="G221" s="296">
        <v>0</v>
      </c>
      <c r="H221" s="293"/>
      <c r="I221" s="294"/>
      <c r="J221" s="294"/>
      <c r="K221" s="294"/>
      <c r="L221" s="294"/>
      <c r="M221" s="294"/>
      <c r="N221" s="294"/>
      <c r="O221" s="294"/>
      <c r="P221" s="250">
        <f t="shared" si="17"/>
        <v>0</v>
      </c>
      <c r="Q221" s="66"/>
    </row>
    <row r="222" spans="1:17" ht="15" outlineLevel="1" x14ac:dyDescent="0.25">
      <c r="A222" s="611"/>
      <c r="B222" s="151"/>
      <c r="C222" s="254" t="s">
        <v>257</v>
      </c>
      <c r="D222" s="251" t="s">
        <v>254</v>
      </c>
      <c r="E222" s="251"/>
      <c r="F222" s="296">
        <v>0</v>
      </c>
      <c r="G222" s="296">
        <v>54189</v>
      </c>
      <c r="H222" s="293"/>
      <c r="I222" s="294"/>
      <c r="J222" s="294"/>
      <c r="K222" s="294"/>
      <c r="L222" s="294"/>
      <c r="M222" s="294"/>
      <c r="N222" s="294"/>
      <c r="O222" s="294"/>
      <c r="P222" s="250"/>
      <c r="Q222" s="66"/>
    </row>
    <row r="223" spans="1:17" ht="15" outlineLevel="1" x14ac:dyDescent="0.25">
      <c r="A223" s="611"/>
      <c r="B223" s="151"/>
      <c r="C223" s="601"/>
      <c r="D223" s="601"/>
      <c r="E223" s="266"/>
      <c r="F223" s="296"/>
      <c r="G223" s="296"/>
      <c r="H223" s="293"/>
      <c r="I223" s="294"/>
      <c r="J223" s="294"/>
      <c r="K223" s="294"/>
      <c r="L223" s="294"/>
      <c r="M223" s="294"/>
      <c r="N223" s="294"/>
      <c r="O223" s="294"/>
      <c r="P223" s="250"/>
      <c r="Q223" s="66"/>
    </row>
    <row r="224" spans="1:17" s="42" customFormat="1" ht="15" outlineLevel="1" x14ac:dyDescent="0.25">
      <c r="A224" s="611"/>
      <c r="B224" s="152"/>
      <c r="C224" s="614"/>
      <c r="D224" s="614"/>
      <c r="E224" s="352"/>
      <c r="F224" s="296"/>
      <c r="G224" s="296"/>
      <c r="H224" s="402"/>
      <c r="I224" s="403"/>
      <c r="J224" s="403"/>
      <c r="K224" s="403"/>
      <c r="L224" s="403"/>
      <c r="M224" s="403"/>
      <c r="N224" s="403"/>
      <c r="O224" s="403"/>
      <c r="P224" s="387"/>
      <c r="Q224" s="150"/>
    </row>
    <row r="225" spans="1:17" ht="15" x14ac:dyDescent="0.25">
      <c r="A225" s="611"/>
      <c r="B225" s="353"/>
      <c r="C225" s="600" t="s">
        <v>222</v>
      </c>
      <c r="D225" s="600"/>
      <c r="E225" s="354"/>
      <c r="F225" s="355"/>
      <c r="G225" s="355"/>
      <c r="H225" s="356">
        <f>SUM(G169*H169,G170*H170,G171*H171,G172*H172,G173*H173,G174*H174,G177*H177,G206*H206,G175*H175,G176*H176)</f>
        <v>7532</v>
      </c>
      <c r="I225" s="356">
        <f>SUM(G183*I183,G184*I184,G188*I188,G189*I189,G190*I190,G185*I185,G186*I186,G187*I187)</f>
        <v>30989</v>
      </c>
      <c r="J225" s="357"/>
      <c r="K225" s="354"/>
      <c r="L225" s="354"/>
      <c r="M225" s="354"/>
      <c r="N225" s="356"/>
      <c r="O225" s="354"/>
      <c r="P225" s="358">
        <f>SUM(H225:O225)</f>
        <v>38521</v>
      </c>
      <c r="Q225" s="66"/>
    </row>
    <row r="226" spans="1:17" ht="15" x14ac:dyDescent="0.25">
      <c r="A226" s="611"/>
      <c r="B226" s="492"/>
      <c r="C226" s="493" t="s">
        <v>502</v>
      </c>
      <c r="D226" s="493"/>
      <c r="E226" s="494"/>
      <c r="F226" s="495"/>
      <c r="G226" s="495"/>
      <c r="H226" s="496">
        <f>H225-SUM(G175*H175,G176*H176)</f>
        <v>7532</v>
      </c>
      <c r="I226" s="496">
        <f>I225-SUM(G188*I188,G189*I189,G190*I190)</f>
        <v>30989</v>
      </c>
      <c r="J226" s="497"/>
      <c r="K226" s="494"/>
      <c r="L226" s="494"/>
      <c r="M226" s="494"/>
      <c r="N226" s="494"/>
      <c r="O226" s="494"/>
      <c r="P226" s="498"/>
      <c r="Q226" s="66"/>
    </row>
    <row r="227" spans="1:17" ht="15" x14ac:dyDescent="0.25">
      <c r="A227" s="611"/>
      <c r="B227" s="273"/>
      <c r="C227" s="601" t="s">
        <v>319</v>
      </c>
      <c r="D227" s="601"/>
      <c r="E227" s="267"/>
      <c r="F227" s="265"/>
      <c r="G227" s="265"/>
      <c r="H227" s="267"/>
      <c r="I227" s="267"/>
      <c r="J227" s="268">
        <f>SUM($E$183*$F$183*J183,$E$184*$F$184*J184,$E$185*$F$185*J185,$E$186*$F$186*J186,$E$187*$F$187*J187,$E$196*$F$196*J196,$E$197*$F$197*J197,$E$198*$F$198*J198,$E$199*$F$199*J199,$F$211*J211,$F$212*J212,$F$213*J213,$F$214*J214,$F$215*J215)</f>
        <v>0</v>
      </c>
      <c r="K227" s="268">
        <f>SUM($E$183*$F$183*K183,$E$184*$F$184*K184,$E$185*$F$185*K185,$E$186*$F$186*K186,$E$187*$F$187*K187,$E$196*$F$196*K196,$E$197*$F$197*K197,$E$198*$F$198*K198,$E$199*$F$199*K199,$F$211*K211,$F$212*K212,$F$213*K213,$F$214*K214,$F$215*K215)</f>
        <v>0</v>
      </c>
      <c r="L227" s="268"/>
      <c r="M227" s="268"/>
      <c r="N227" s="267"/>
      <c r="O227" s="267"/>
      <c r="P227" s="274">
        <f>SUM(H227:O227)</f>
        <v>0</v>
      </c>
      <c r="Q227" s="66"/>
    </row>
    <row r="228" spans="1:17" ht="15" x14ac:dyDescent="0.25">
      <c r="A228" s="611"/>
      <c r="B228" s="273"/>
      <c r="C228" s="601" t="s">
        <v>498</v>
      </c>
      <c r="D228" s="601"/>
      <c r="E228" s="267"/>
      <c r="F228" s="265"/>
      <c r="G228" s="265"/>
      <c r="H228" s="267"/>
      <c r="I228" s="267"/>
      <c r="J228" s="268">
        <f>J227-($E$185*$F$185*J185)</f>
        <v>0</v>
      </c>
      <c r="K228" s="268">
        <f>K227-($E$185*$F$185*K185)</f>
        <v>0</v>
      </c>
      <c r="L228" s="267"/>
      <c r="M228" s="267"/>
      <c r="N228" s="267"/>
      <c r="O228" s="267"/>
      <c r="P228" s="274"/>
      <c r="Q228" s="66"/>
    </row>
    <row r="229" spans="1:17" ht="15" x14ac:dyDescent="0.25">
      <c r="A229" s="611"/>
      <c r="B229" s="275"/>
      <c r="C229" s="602"/>
      <c r="D229" s="602"/>
      <c r="E229" s="260"/>
      <c r="F229" s="258"/>
      <c r="G229" s="258"/>
      <c r="H229" s="260"/>
      <c r="I229" s="260"/>
      <c r="J229" s="260"/>
      <c r="K229" s="260"/>
      <c r="L229" s="260"/>
      <c r="M229" s="260"/>
      <c r="N229" s="260"/>
      <c r="O229" s="260"/>
      <c r="P229" s="276"/>
      <c r="Q229" s="66"/>
    </row>
    <row r="230" spans="1:17" ht="15" x14ac:dyDescent="0.25">
      <c r="A230" s="611"/>
      <c r="B230" s="381"/>
      <c r="C230" s="603" t="s">
        <v>323</v>
      </c>
      <c r="D230" s="603"/>
      <c r="E230" s="251"/>
      <c r="F230" s="262"/>
      <c r="G230" s="251"/>
      <c r="H230" s="263">
        <f>'3.  Distribution Rates'!G33</f>
        <v>1.3566666666666666E-2</v>
      </c>
      <c r="I230" s="263">
        <f>'3.  Distribution Rates'!G34</f>
        <v>9.4333333333333335E-3</v>
      </c>
      <c r="J230" s="263">
        <f>'3.  Distribution Rates'!G35</f>
        <v>2.2145333333333332</v>
      </c>
      <c r="K230" s="263">
        <f>'3.  Distribution Rates'!G36</f>
        <v>2.2145333333333332</v>
      </c>
      <c r="L230" s="263">
        <f>'3.  Distribution Rates'!G37</f>
        <v>0</v>
      </c>
      <c r="M230" s="263">
        <f>'3.  Distribution Rates'!G38</f>
        <v>15.0672</v>
      </c>
      <c r="N230" s="263">
        <f>'3.  Distribution Rates'!G39</f>
        <v>0</v>
      </c>
      <c r="O230" s="263"/>
      <c r="P230" s="382"/>
      <c r="Q230" s="66"/>
    </row>
    <row r="231" spans="1:17" ht="15" x14ac:dyDescent="0.25">
      <c r="A231" s="611"/>
      <c r="B231" s="381"/>
      <c r="C231" s="603" t="s">
        <v>236</v>
      </c>
      <c r="D231" s="603"/>
      <c r="E231" s="260"/>
      <c r="F231" s="262"/>
      <c r="G231" s="262"/>
      <c r="H231" s="378">
        <f>H75*H230</f>
        <v>220.49741199163074</v>
      </c>
      <c r="I231" s="378">
        <f>I75*I230</f>
        <v>160.54350374996878</v>
      </c>
      <c r="J231" s="378">
        <f>J75*J230</f>
        <v>26.561114625265848</v>
      </c>
      <c r="K231" s="378">
        <f t="shared" ref="K231:N231" si="18">K75*K230</f>
        <v>0</v>
      </c>
      <c r="L231" s="378">
        <f t="shared" si="18"/>
        <v>0</v>
      </c>
      <c r="M231" s="378">
        <f t="shared" si="18"/>
        <v>0</v>
      </c>
      <c r="N231" s="378">
        <f t="shared" si="18"/>
        <v>0</v>
      </c>
      <c r="O231" s="251"/>
      <c r="P231" s="277">
        <f>SUM(H231:O231)</f>
        <v>407.60203036686539</v>
      </c>
      <c r="Q231" s="66"/>
    </row>
    <row r="232" spans="1:17" ht="15" x14ac:dyDescent="0.25">
      <c r="A232" s="611"/>
      <c r="B232" s="381"/>
      <c r="C232" s="603" t="s">
        <v>237</v>
      </c>
      <c r="D232" s="603"/>
      <c r="E232" s="260"/>
      <c r="F232" s="262"/>
      <c r="G232" s="262"/>
      <c r="H232" s="378">
        <f>H154*H230</f>
        <v>131.39116190076933</v>
      </c>
      <c r="I232" s="378">
        <f>I154*I230</f>
        <v>621.55214613069427</v>
      </c>
      <c r="J232" s="378">
        <f>J154*J230</f>
        <v>0</v>
      </c>
      <c r="K232" s="378">
        <f t="shared" ref="K232:N232" si="19">K154*K230</f>
        <v>0</v>
      </c>
      <c r="L232" s="378">
        <f t="shared" si="19"/>
        <v>0</v>
      </c>
      <c r="M232" s="378">
        <f t="shared" si="19"/>
        <v>0</v>
      </c>
      <c r="N232" s="378">
        <f t="shared" si="19"/>
        <v>0</v>
      </c>
      <c r="O232" s="251"/>
      <c r="P232" s="277">
        <f>SUM(H232:O232)</f>
        <v>752.94330803146363</v>
      </c>
      <c r="Q232" s="66"/>
    </row>
    <row r="233" spans="1:17" ht="15" x14ac:dyDescent="0.25">
      <c r="A233" s="611"/>
      <c r="B233" s="381"/>
      <c r="C233" s="603" t="s">
        <v>238</v>
      </c>
      <c r="D233" s="603"/>
      <c r="E233" s="260"/>
      <c r="F233" s="262"/>
      <c r="G233" s="262"/>
      <c r="H233" s="378">
        <f>H225*H230</f>
        <v>102.18413333333334</v>
      </c>
      <c r="I233" s="378">
        <f>I225*I230</f>
        <v>292.32956666666666</v>
      </c>
      <c r="J233" s="378">
        <f>J227*J230</f>
        <v>0</v>
      </c>
      <c r="K233" s="378">
        <f>K227*K230</f>
        <v>0</v>
      </c>
      <c r="L233" s="378">
        <f>L227*L230</f>
        <v>0</v>
      </c>
      <c r="M233" s="378">
        <f>M227*M230</f>
        <v>0</v>
      </c>
      <c r="N233" s="378">
        <f>N225*N230</f>
        <v>0</v>
      </c>
      <c r="O233" s="251"/>
      <c r="P233" s="277">
        <f>SUM(H233:O233)</f>
        <v>394.51369999999997</v>
      </c>
      <c r="Q233" s="66"/>
    </row>
    <row r="234" spans="1:17" ht="15" x14ac:dyDescent="0.25">
      <c r="A234" s="611"/>
      <c r="B234" s="275"/>
      <c r="C234" s="379" t="s">
        <v>98</v>
      </c>
      <c r="D234" s="260"/>
      <c r="E234" s="260"/>
      <c r="F234" s="258"/>
      <c r="G234" s="258"/>
      <c r="H234" s="264">
        <f>SUM(H231:H233)</f>
        <v>454.07270722573344</v>
      </c>
      <c r="I234" s="264">
        <f>SUM(I231:I233)</f>
        <v>1074.4252165473297</v>
      </c>
      <c r="J234" s="264">
        <f>SUM(J231:J233)</f>
        <v>26.561114625265848</v>
      </c>
      <c r="K234" s="264">
        <f>SUM(K231:K233)</f>
        <v>0</v>
      </c>
      <c r="L234" s="264">
        <f>SUM(L231:L233)</f>
        <v>0</v>
      </c>
      <c r="M234" s="264">
        <f t="shared" ref="M234:N234" si="20">SUM(M231:M233)</f>
        <v>0</v>
      </c>
      <c r="N234" s="264">
        <f t="shared" si="20"/>
        <v>0</v>
      </c>
      <c r="O234" s="260"/>
      <c r="P234" s="278">
        <f>SUM(P232:P233)</f>
        <v>1147.4570080314636</v>
      </c>
      <c r="Q234" s="66"/>
    </row>
    <row r="235" spans="1:17" ht="15" x14ac:dyDescent="0.25">
      <c r="A235" s="611"/>
      <c r="B235" s="275"/>
      <c r="C235" s="603" t="s">
        <v>101</v>
      </c>
      <c r="D235" s="603"/>
      <c r="E235" s="260"/>
      <c r="F235" s="258"/>
      <c r="G235" s="258"/>
      <c r="H235" s="251">
        <f>$H$226*'6.  Persistence Rates'!$G$27</f>
        <v>3056.3942929748205</v>
      </c>
      <c r="I235" s="251">
        <f>$I$226*'6.  Persistence Rates'!$G$27</f>
        <v>12574.96053438618</v>
      </c>
      <c r="J235" s="251">
        <f>$J$228*'6.  Persistence Rates'!$S$27</f>
        <v>0</v>
      </c>
      <c r="K235" s="251">
        <f>$K$228*'6.  Persistence Rates'!$S$27</f>
        <v>0</v>
      </c>
      <c r="L235" s="251">
        <f>L227*'6.  Persistence Rates'!$S$27</f>
        <v>0</v>
      </c>
      <c r="M235" s="251">
        <f>$M$227*'6.  Persistence Rates'!$S$27</f>
        <v>0</v>
      </c>
      <c r="N235" s="251">
        <f>$N$225*'6.  Persistence Rates'!$G$27</f>
        <v>0</v>
      </c>
      <c r="O235" s="260"/>
      <c r="P235" s="276"/>
      <c r="Q235" s="66"/>
    </row>
    <row r="236" spans="1:17" ht="15" x14ac:dyDescent="0.25">
      <c r="A236" s="245"/>
      <c r="B236" s="275"/>
      <c r="C236" s="603" t="s">
        <v>429</v>
      </c>
      <c r="D236" s="603"/>
      <c r="E236" s="260"/>
      <c r="F236" s="258"/>
      <c r="G236" s="258"/>
      <c r="H236" s="251">
        <f>$H$226*'6.  Persistence Rates'!$H$27</f>
        <v>6943.0359586199429</v>
      </c>
      <c r="I236" s="251">
        <f>$I$226*'6.  Persistence Rates'!$H$27</f>
        <v>28565.818019340601</v>
      </c>
      <c r="J236" s="251">
        <f>$J$228*'6.  Persistence Rates'!$T$27</f>
        <v>0</v>
      </c>
      <c r="K236" s="251">
        <f>$K$228*'6.  Persistence Rates'!$T$27</f>
        <v>0</v>
      </c>
      <c r="L236" s="251">
        <f>$L$227*'6.  Persistence Rates'!$T$27</f>
        <v>0</v>
      </c>
      <c r="M236" s="251">
        <f>$M$227*'6.  Persistence Rates'!$T$27</f>
        <v>0</v>
      </c>
      <c r="N236" s="251">
        <f>$N$225*'6.  Persistence Rates'!$H$27</f>
        <v>0</v>
      </c>
      <c r="O236" s="260"/>
      <c r="P236" s="276"/>
      <c r="Q236" s="66"/>
    </row>
    <row r="237" spans="1:17" ht="15" x14ac:dyDescent="0.25">
      <c r="A237" s="245"/>
      <c r="B237" s="275"/>
      <c r="C237" s="603" t="s">
        <v>430</v>
      </c>
      <c r="D237" s="603"/>
      <c r="E237" s="260"/>
      <c r="F237" s="258"/>
      <c r="G237" s="258"/>
      <c r="H237" s="251">
        <f>$H$226*'6.  Persistence Rates'!$I$27</f>
        <v>0</v>
      </c>
      <c r="I237" s="251">
        <f>$I$226*'6.  Persistence Rates'!$I$27</f>
        <v>0</v>
      </c>
      <c r="J237" s="251">
        <f>$J$228*'6.  Persistence Rates'!$U$27</f>
        <v>0</v>
      </c>
      <c r="K237" s="251">
        <f>$K$228*'6.  Persistence Rates'!$U$27</f>
        <v>0</v>
      </c>
      <c r="L237" s="251">
        <f>$L$227*'6.  Persistence Rates'!$U$27</f>
        <v>0</v>
      </c>
      <c r="M237" s="251">
        <f>$M$227*'6.  Persistence Rates'!$U$27</f>
        <v>0</v>
      </c>
      <c r="N237" s="251">
        <f>$N$225*'6.  Persistence Rates'!$I$27</f>
        <v>0</v>
      </c>
      <c r="O237" s="260"/>
      <c r="P237" s="276"/>
      <c r="Q237" s="66"/>
    </row>
    <row r="238" spans="1:17" ht="15" x14ac:dyDescent="0.25">
      <c r="A238" s="245"/>
      <c r="B238" s="275"/>
      <c r="C238" s="603" t="s">
        <v>431</v>
      </c>
      <c r="D238" s="603"/>
      <c r="E238" s="260"/>
      <c r="F238" s="258"/>
      <c r="G238" s="258"/>
      <c r="H238" s="251">
        <f>$H$226*'6.  Persistence Rates'!$J$27</f>
        <v>0</v>
      </c>
      <c r="I238" s="251">
        <f>$I$226*'6.  Persistence Rates'!$J$27</f>
        <v>0</v>
      </c>
      <c r="J238" s="251">
        <f>$J$228*'6.  Persistence Rates'!$V$27</f>
        <v>0</v>
      </c>
      <c r="K238" s="251">
        <f>$K$228*'6.  Persistence Rates'!$V$27</f>
        <v>0</v>
      </c>
      <c r="L238" s="251">
        <f>$L$227*'6.  Persistence Rates'!$V$27</f>
        <v>0</v>
      </c>
      <c r="M238" s="251">
        <f>$M$227*'6.  Persistence Rates'!$V$27</f>
        <v>0</v>
      </c>
      <c r="N238" s="251">
        <f>$N$225*'6.  Persistence Rates'!$J$27</f>
        <v>0</v>
      </c>
      <c r="O238" s="260"/>
      <c r="P238" s="276"/>
      <c r="Q238" s="66"/>
    </row>
    <row r="239" spans="1:17" ht="15" x14ac:dyDescent="0.25">
      <c r="A239" s="245"/>
      <c r="B239" s="275"/>
      <c r="C239" s="603" t="s">
        <v>432</v>
      </c>
      <c r="D239" s="603"/>
      <c r="E239" s="260"/>
      <c r="F239" s="258"/>
      <c r="G239" s="258"/>
      <c r="H239" s="251">
        <f>$H$226*'6.  Persistence Rates'!$K$27</f>
        <v>0</v>
      </c>
      <c r="I239" s="251">
        <f>$I$226*'6.  Persistence Rates'!$K$27</f>
        <v>0</v>
      </c>
      <c r="J239" s="251">
        <f>$J$228*'6.  Persistence Rates'!$W$27</f>
        <v>0</v>
      </c>
      <c r="K239" s="251">
        <f>$K$228*'6.  Persistence Rates'!$W$27</f>
        <v>0</v>
      </c>
      <c r="L239" s="251">
        <f>$L$227*'6.  Persistence Rates'!$W$27</f>
        <v>0</v>
      </c>
      <c r="M239" s="251">
        <f>$M$227*'6.  Persistence Rates'!$W$27</f>
        <v>0</v>
      </c>
      <c r="N239" s="251">
        <f>$N$225*'6.  Persistence Rates'!$K$27</f>
        <v>0</v>
      </c>
      <c r="O239" s="260"/>
      <c r="P239" s="276"/>
      <c r="Q239" s="66"/>
    </row>
    <row r="240" spans="1:17" ht="15" x14ac:dyDescent="0.25">
      <c r="A240" s="245"/>
      <c r="B240" s="275"/>
      <c r="C240" s="603" t="s">
        <v>433</v>
      </c>
      <c r="D240" s="603"/>
      <c r="E240" s="260"/>
      <c r="F240" s="258"/>
      <c r="G240" s="258"/>
      <c r="H240" s="251">
        <f>$H$226*'6.  Persistence Rates'!$L$27</f>
        <v>0</v>
      </c>
      <c r="I240" s="251">
        <f>$I$226*'6.  Persistence Rates'!$L$27</f>
        <v>0</v>
      </c>
      <c r="J240" s="251">
        <f>$J$228*'6.  Persistence Rates'!$X$27</f>
        <v>0</v>
      </c>
      <c r="K240" s="251">
        <f>$K$228*'6.  Persistence Rates'!$X$27</f>
        <v>0</v>
      </c>
      <c r="L240" s="251">
        <f>$L$227*'6.  Persistence Rates'!$X$27</f>
        <v>0</v>
      </c>
      <c r="M240" s="251">
        <f>$M$227*'6.  Persistence Rates'!$X$27</f>
        <v>0</v>
      </c>
      <c r="N240" s="251">
        <f>$N$225*'6.  Persistence Rates'!$L$27</f>
        <v>0</v>
      </c>
      <c r="O240" s="260"/>
      <c r="P240" s="276"/>
      <c r="Q240" s="66"/>
    </row>
    <row r="241" spans="1:17" ht="15" x14ac:dyDescent="0.25">
      <c r="A241" s="245"/>
      <c r="B241" s="279"/>
      <c r="C241" s="615" t="s">
        <v>434</v>
      </c>
      <c r="D241" s="615"/>
      <c r="E241" s="280"/>
      <c r="F241" s="281"/>
      <c r="G241" s="281"/>
      <c r="H241" s="523">
        <f>$H$226*'6.  Persistence Rates'!$M$27</f>
        <v>0</v>
      </c>
      <c r="I241" s="523">
        <f>$I$226*'6.  Persistence Rates'!$M$27</f>
        <v>0</v>
      </c>
      <c r="J241" s="523">
        <f>$J$228*'6.  Persistence Rates'!$Y$27</f>
        <v>0</v>
      </c>
      <c r="K241" s="523">
        <f>$K$228*'6.  Persistence Rates'!$Y$27</f>
        <v>0</v>
      </c>
      <c r="L241" s="523">
        <f>$L$227*'6.  Persistence Rates'!$Y$27</f>
        <v>0</v>
      </c>
      <c r="M241" s="523">
        <f>$M$227*'6.  Persistence Rates'!$Y$27</f>
        <v>0</v>
      </c>
      <c r="N241" s="523">
        <f>$N$225*'6.  Persistence Rates'!$M$27</f>
        <v>0</v>
      </c>
      <c r="O241" s="280"/>
      <c r="P241" s="282"/>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609" t="s">
        <v>356</v>
      </c>
      <c r="C244" s="609"/>
      <c r="D244" s="609"/>
      <c r="E244" s="609"/>
      <c r="F244" s="609"/>
      <c r="G244" s="609"/>
      <c r="H244" s="609"/>
      <c r="I244" s="609"/>
      <c r="J244" s="609"/>
      <c r="K244" s="609"/>
      <c r="L244" s="609"/>
      <c r="M244" s="609"/>
      <c r="N244" s="609"/>
      <c r="O244" s="609"/>
      <c r="P244" s="609"/>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96" t="s">
        <v>58</v>
      </c>
      <c r="C246" s="598" t="s">
        <v>0</v>
      </c>
      <c r="D246" s="598" t="s">
        <v>44</v>
      </c>
      <c r="E246" s="598" t="s">
        <v>206</v>
      </c>
      <c r="F246" s="270" t="s">
        <v>45</v>
      </c>
      <c r="G246" s="270" t="s">
        <v>203</v>
      </c>
      <c r="H246" s="606" t="s">
        <v>59</v>
      </c>
      <c r="I246" s="607"/>
      <c r="J246" s="607"/>
      <c r="K246" s="607"/>
      <c r="L246" s="607"/>
      <c r="M246" s="607"/>
      <c r="N246" s="607"/>
      <c r="O246" s="607"/>
      <c r="P246" s="608"/>
      <c r="Q246" s="66"/>
    </row>
    <row r="247" spans="1:17" ht="48" customHeight="1" x14ac:dyDescent="0.25">
      <c r="B247" s="613"/>
      <c r="C247" s="599"/>
      <c r="D247" s="599"/>
      <c r="E247" s="599"/>
      <c r="F247" s="140" t="s">
        <v>102</v>
      </c>
      <c r="G247" s="140" t="s">
        <v>103</v>
      </c>
      <c r="H247" s="140" t="s">
        <v>37</v>
      </c>
      <c r="I247" s="140" t="s">
        <v>39</v>
      </c>
      <c r="J247" s="140" t="s">
        <v>519</v>
      </c>
      <c r="K247" s="140" t="s">
        <v>109</v>
      </c>
      <c r="L247" s="140" t="s">
        <v>40</v>
      </c>
      <c r="M247" s="140" t="s">
        <v>41</v>
      </c>
      <c r="N247" s="140" t="s">
        <v>42</v>
      </c>
      <c r="O247" s="140" t="s">
        <v>105</v>
      </c>
      <c r="P247" s="380" t="s">
        <v>34</v>
      </c>
      <c r="Q247" s="66"/>
    </row>
    <row r="248" spans="1:17" s="42" customFormat="1" ht="15" customHeight="1" outlineLevel="1" x14ac:dyDescent="0.25">
      <c r="A248" s="611">
        <v>2014</v>
      </c>
      <c r="B248" s="374"/>
      <c r="C248" s="610" t="s">
        <v>1</v>
      </c>
      <c r="D248" s="610"/>
      <c r="E248" s="375"/>
      <c r="F248" s="376"/>
      <c r="G248" s="376"/>
      <c r="H248" s="376"/>
      <c r="I248" s="376"/>
      <c r="J248" s="376"/>
      <c r="K248" s="376"/>
      <c r="L248" s="376"/>
      <c r="M248" s="376"/>
      <c r="N248" s="376"/>
      <c r="O248" s="376"/>
      <c r="P248" s="377"/>
      <c r="Q248" s="150"/>
    </row>
    <row r="249" spans="1:17" ht="15" outlineLevel="1" x14ac:dyDescent="0.25">
      <c r="A249" s="611"/>
      <c r="B249" s="272">
        <v>1</v>
      </c>
      <c r="C249" s="253" t="s">
        <v>2</v>
      </c>
      <c r="D249" s="251" t="s">
        <v>33</v>
      </c>
      <c r="E249" s="251"/>
      <c r="F249" s="296">
        <v>0</v>
      </c>
      <c r="G249" s="296">
        <v>2331</v>
      </c>
      <c r="H249" s="295">
        <v>1</v>
      </c>
      <c r="I249" s="294"/>
      <c r="J249" s="294"/>
      <c r="K249" s="294"/>
      <c r="L249" s="294"/>
      <c r="M249" s="294"/>
      <c r="N249" s="294"/>
      <c r="O249" s="294"/>
      <c r="P249" s="405">
        <f>SUM(H249:O249)</f>
        <v>1</v>
      </c>
      <c r="Q249" s="66"/>
    </row>
    <row r="250" spans="1:17" ht="15" outlineLevel="1" x14ac:dyDescent="0.25">
      <c r="A250" s="611"/>
      <c r="B250" s="272">
        <v>2</v>
      </c>
      <c r="C250" s="253" t="s">
        <v>3</v>
      </c>
      <c r="D250" s="251" t="s">
        <v>33</v>
      </c>
      <c r="E250" s="251"/>
      <c r="F250" s="296">
        <v>0</v>
      </c>
      <c r="G250" s="296">
        <v>369</v>
      </c>
      <c r="H250" s="295">
        <v>1</v>
      </c>
      <c r="I250" s="294"/>
      <c r="J250" s="294"/>
      <c r="K250" s="294"/>
      <c r="L250" s="294"/>
      <c r="M250" s="294"/>
      <c r="N250" s="294"/>
      <c r="O250" s="294"/>
      <c r="P250" s="405">
        <f t="shared" ref="P250:P257" si="21">SUM(H250:O250)</f>
        <v>1</v>
      </c>
      <c r="Q250" s="66"/>
    </row>
    <row r="251" spans="1:17" ht="15" outlineLevel="1" x14ac:dyDescent="0.25">
      <c r="A251" s="611"/>
      <c r="B251" s="272">
        <v>3</v>
      </c>
      <c r="C251" s="253" t="s">
        <v>4</v>
      </c>
      <c r="D251" s="251" t="s">
        <v>33</v>
      </c>
      <c r="E251" s="251"/>
      <c r="F251" s="296">
        <v>1</v>
      </c>
      <c r="G251" s="296">
        <v>1744</v>
      </c>
      <c r="H251" s="295">
        <v>1</v>
      </c>
      <c r="I251" s="294"/>
      <c r="J251" s="294"/>
      <c r="K251" s="294"/>
      <c r="L251" s="294"/>
      <c r="M251" s="294"/>
      <c r="N251" s="294"/>
      <c r="O251" s="294"/>
      <c r="P251" s="405">
        <f t="shared" si="21"/>
        <v>1</v>
      </c>
      <c r="Q251" s="66"/>
    </row>
    <row r="252" spans="1:17" ht="15" outlineLevel="1" x14ac:dyDescent="0.25">
      <c r="A252" s="611"/>
      <c r="B252" s="272">
        <v>4</v>
      </c>
      <c r="C252" s="253" t="s">
        <v>5</v>
      </c>
      <c r="D252" s="251" t="s">
        <v>33</v>
      </c>
      <c r="E252" s="251"/>
      <c r="F252" s="296">
        <v>1</v>
      </c>
      <c r="G252" s="296">
        <v>7474</v>
      </c>
      <c r="H252" s="295">
        <v>1</v>
      </c>
      <c r="I252" s="294"/>
      <c r="J252" s="294"/>
      <c r="K252" s="294"/>
      <c r="L252" s="294"/>
      <c r="M252" s="294"/>
      <c r="N252" s="294"/>
      <c r="O252" s="294"/>
      <c r="P252" s="405">
        <f t="shared" si="21"/>
        <v>1</v>
      </c>
      <c r="Q252" s="66"/>
    </row>
    <row r="253" spans="1:17" ht="15" outlineLevel="1" x14ac:dyDescent="0.25">
      <c r="A253" s="611"/>
      <c r="B253" s="272">
        <v>5</v>
      </c>
      <c r="C253" s="253" t="s">
        <v>6</v>
      </c>
      <c r="D253" s="251" t="s">
        <v>33</v>
      </c>
      <c r="E253" s="251"/>
      <c r="F253" s="296">
        <v>2</v>
      </c>
      <c r="G253" s="296">
        <v>32624</v>
      </c>
      <c r="H253" s="295">
        <v>1</v>
      </c>
      <c r="I253" s="294"/>
      <c r="J253" s="294"/>
      <c r="K253" s="294"/>
      <c r="L253" s="294"/>
      <c r="M253" s="294"/>
      <c r="N253" s="294"/>
      <c r="O253" s="294"/>
      <c r="P253" s="405">
        <f t="shared" si="21"/>
        <v>1</v>
      </c>
      <c r="Q253" s="66"/>
    </row>
    <row r="254" spans="1:17" ht="15" outlineLevel="1" x14ac:dyDescent="0.25">
      <c r="A254" s="611"/>
      <c r="B254" s="272">
        <v>6</v>
      </c>
      <c r="C254" s="253" t="s">
        <v>7</v>
      </c>
      <c r="D254" s="251" t="s">
        <v>33</v>
      </c>
      <c r="E254" s="251"/>
      <c r="F254" s="296">
        <v>0</v>
      </c>
      <c r="G254" s="296">
        <v>0</v>
      </c>
      <c r="H254" s="295">
        <v>0</v>
      </c>
      <c r="I254" s="294"/>
      <c r="J254" s="294"/>
      <c r="K254" s="294"/>
      <c r="L254" s="294"/>
      <c r="M254" s="294"/>
      <c r="N254" s="294"/>
      <c r="O254" s="294"/>
      <c r="P254" s="405">
        <f t="shared" si="21"/>
        <v>0</v>
      </c>
      <c r="Q254" s="66"/>
    </row>
    <row r="255" spans="1:17" ht="28.5" outlineLevel="1" x14ac:dyDescent="0.25">
      <c r="A255" s="611"/>
      <c r="B255" s="272">
        <v>7</v>
      </c>
      <c r="C255" s="253" t="s">
        <v>32</v>
      </c>
      <c r="D255" s="251" t="s">
        <v>33</v>
      </c>
      <c r="E255" s="251"/>
      <c r="F255" s="296">
        <v>0</v>
      </c>
      <c r="G255" s="296">
        <v>0</v>
      </c>
      <c r="H255" s="295">
        <v>0</v>
      </c>
      <c r="I255" s="294"/>
      <c r="J255" s="294"/>
      <c r="K255" s="294"/>
      <c r="L255" s="294"/>
      <c r="M255" s="294"/>
      <c r="N255" s="294"/>
      <c r="O255" s="294"/>
      <c r="P255" s="405">
        <f t="shared" si="21"/>
        <v>0</v>
      </c>
      <c r="Q255" s="66"/>
    </row>
    <row r="256" spans="1:17" ht="15" outlineLevel="1" x14ac:dyDescent="0.25">
      <c r="A256" s="611"/>
      <c r="B256" s="272">
        <v>8</v>
      </c>
      <c r="C256" s="253" t="s">
        <v>25</v>
      </c>
      <c r="D256" s="251" t="s">
        <v>33</v>
      </c>
      <c r="E256" s="251"/>
      <c r="F256" s="296">
        <v>0</v>
      </c>
      <c r="G256" s="296">
        <v>0</v>
      </c>
      <c r="H256" s="295">
        <v>0</v>
      </c>
      <c r="I256" s="294"/>
      <c r="J256" s="294"/>
      <c r="K256" s="294"/>
      <c r="L256" s="294"/>
      <c r="M256" s="294"/>
      <c r="N256" s="294"/>
      <c r="O256" s="294"/>
      <c r="P256" s="405">
        <f t="shared" si="21"/>
        <v>0</v>
      </c>
      <c r="Q256" s="66"/>
    </row>
    <row r="257" spans="1:17" ht="15" outlineLevel="1" x14ac:dyDescent="0.25">
      <c r="A257" s="611"/>
      <c r="B257" s="272">
        <v>9</v>
      </c>
      <c r="C257" s="253" t="s">
        <v>8</v>
      </c>
      <c r="D257" s="251" t="s">
        <v>33</v>
      </c>
      <c r="E257" s="251"/>
      <c r="F257" s="296">
        <v>0</v>
      </c>
      <c r="G257" s="296">
        <v>0</v>
      </c>
      <c r="H257" s="295">
        <v>0</v>
      </c>
      <c r="I257" s="294"/>
      <c r="J257" s="294"/>
      <c r="K257" s="294"/>
      <c r="L257" s="294"/>
      <c r="M257" s="294"/>
      <c r="N257" s="294"/>
      <c r="O257" s="294"/>
      <c r="P257" s="405">
        <f t="shared" si="21"/>
        <v>0</v>
      </c>
      <c r="Q257" s="66"/>
    </row>
    <row r="258" spans="1:17" ht="15" outlineLevel="1" x14ac:dyDescent="0.25">
      <c r="A258" s="611"/>
      <c r="B258" s="272"/>
      <c r="C258" s="254" t="s">
        <v>258</v>
      </c>
      <c r="D258" s="251" t="s">
        <v>254</v>
      </c>
      <c r="E258" s="251"/>
      <c r="F258" s="296">
        <v>0</v>
      </c>
      <c r="G258" s="296">
        <v>0</v>
      </c>
      <c r="H258" s="295">
        <v>0</v>
      </c>
      <c r="I258" s="294"/>
      <c r="J258" s="294"/>
      <c r="K258" s="294"/>
      <c r="L258" s="294"/>
      <c r="M258" s="294"/>
      <c r="N258" s="294"/>
      <c r="O258" s="294"/>
      <c r="P258" s="405"/>
      <c r="Q258" s="66"/>
    </row>
    <row r="259" spans="1:17" ht="15" outlineLevel="1" x14ac:dyDescent="0.25">
      <c r="A259" s="611"/>
      <c r="B259" s="272"/>
      <c r="C259" s="601"/>
      <c r="D259" s="601"/>
      <c r="E259" s="266"/>
      <c r="F259" s="296"/>
      <c r="G259" s="296"/>
      <c r="H259" s="293"/>
      <c r="I259" s="294"/>
      <c r="J259" s="294"/>
      <c r="K259" s="294"/>
      <c r="L259" s="294"/>
      <c r="M259" s="294"/>
      <c r="N259" s="294"/>
      <c r="O259" s="294"/>
      <c r="P259" s="405"/>
      <c r="Q259" s="66"/>
    </row>
    <row r="260" spans="1:17" ht="15" outlineLevel="1" x14ac:dyDescent="0.25">
      <c r="A260" s="611"/>
      <c r="B260" s="272"/>
      <c r="C260" s="601"/>
      <c r="D260" s="601"/>
      <c r="E260" s="266"/>
      <c r="F260" s="296"/>
      <c r="G260" s="296"/>
      <c r="H260" s="293"/>
      <c r="I260" s="294"/>
      <c r="J260" s="294"/>
      <c r="K260" s="294"/>
      <c r="L260" s="294"/>
      <c r="M260" s="294"/>
      <c r="N260" s="294"/>
      <c r="O260" s="294"/>
      <c r="P260" s="405"/>
      <c r="Q260" s="66"/>
    </row>
    <row r="261" spans="1:17" ht="15" outlineLevel="1" x14ac:dyDescent="0.25">
      <c r="A261" s="611"/>
      <c r="B261" s="272"/>
      <c r="C261" s="601"/>
      <c r="D261" s="601"/>
      <c r="E261" s="266"/>
      <c r="F261" s="296"/>
      <c r="G261" s="296"/>
      <c r="H261" s="293"/>
      <c r="I261" s="294"/>
      <c r="J261" s="294"/>
      <c r="K261" s="294"/>
      <c r="L261" s="294"/>
      <c r="M261" s="294"/>
      <c r="N261" s="294"/>
      <c r="O261" s="294"/>
      <c r="P261" s="405"/>
      <c r="Q261" s="66"/>
    </row>
    <row r="262" spans="1:17" s="42" customFormat="1" ht="15" outlineLevel="1" x14ac:dyDescent="0.25">
      <c r="A262" s="611"/>
      <c r="B262" s="383"/>
      <c r="C262" s="612" t="s">
        <v>9</v>
      </c>
      <c r="D262" s="612"/>
      <c r="E262" s="384"/>
      <c r="F262" s="385"/>
      <c r="G262" s="385"/>
      <c r="H262" s="385"/>
      <c r="I262" s="385"/>
      <c r="J262" s="385"/>
      <c r="K262" s="385"/>
      <c r="L262" s="385"/>
      <c r="M262" s="385"/>
      <c r="N262" s="385"/>
      <c r="O262" s="385"/>
      <c r="P262" s="386"/>
      <c r="Q262" s="150"/>
    </row>
    <row r="263" spans="1:17" ht="15" outlineLevel="1" x14ac:dyDescent="0.25">
      <c r="A263" s="611"/>
      <c r="B263" s="151">
        <v>10</v>
      </c>
      <c r="C263" s="255" t="s">
        <v>26</v>
      </c>
      <c r="D263" s="251" t="s">
        <v>33</v>
      </c>
      <c r="E263" s="251">
        <v>12</v>
      </c>
      <c r="F263" s="296">
        <v>0</v>
      </c>
      <c r="G263" s="296">
        <v>0</v>
      </c>
      <c r="H263" s="293"/>
      <c r="I263" s="295">
        <v>0</v>
      </c>
      <c r="J263" s="295">
        <v>0</v>
      </c>
      <c r="K263" s="295">
        <v>0</v>
      </c>
      <c r="L263" s="294"/>
      <c r="M263" s="294"/>
      <c r="N263" s="294"/>
      <c r="O263" s="294"/>
      <c r="P263" s="405">
        <f t="shared" ref="P263:P271" si="22">SUM(H263:O263)</f>
        <v>0</v>
      </c>
      <c r="Q263" s="66"/>
    </row>
    <row r="264" spans="1:17" ht="15" outlineLevel="1" x14ac:dyDescent="0.25">
      <c r="A264" s="611"/>
      <c r="B264" s="151">
        <v>11</v>
      </c>
      <c r="C264" s="253" t="s">
        <v>24</v>
      </c>
      <c r="D264" s="251" t="s">
        <v>33</v>
      </c>
      <c r="E264" s="251">
        <v>12</v>
      </c>
      <c r="F264" s="296">
        <v>8</v>
      </c>
      <c r="G264" s="296">
        <v>26727</v>
      </c>
      <c r="H264" s="293"/>
      <c r="I264" s="295">
        <v>1</v>
      </c>
      <c r="J264" s="295">
        <v>0</v>
      </c>
      <c r="K264" s="295">
        <v>0</v>
      </c>
      <c r="L264" s="294"/>
      <c r="M264" s="294"/>
      <c r="N264" s="294"/>
      <c r="O264" s="294"/>
      <c r="P264" s="405">
        <f t="shared" si="22"/>
        <v>1</v>
      </c>
      <c r="Q264" s="66"/>
    </row>
    <row r="265" spans="1:17" ht="15" outlineLevel="1" x14ac:dyDescent="0.25">
      <c r="A265" s="611"/>
      <c r="B265" s="151">
        <v>12</v>
      </c>
      <c r="C265" s="253" t="s">
        <v>27</v>
      </c>
      <c r="D265" s="251" t="s">
        <v>33</v>
      </c>
      <c r="E265" s="251">
        <v>3</v>
      </c>
      <c r="F265" s="296">
        <v>0</v>
      </c>
      <c r="G265" s="296">
        <v>0</v>
      </c>
      <c r="H265" s="293"/>
      <c r="I265" s="295">
        <v>0</v>
      </c>
      <c r="J265" s="295">
        <v>0</v>
      </c>
      <c r="K265" s="295">
        <v>0</v>
      </c>
      <c r="L265" s="294"/>
      <c r="M265" s="294"/>
      <c r="N265" s="294"/>
      <c r="O265" s="294"/>
      <c r="P265" s="405">
        <f t="shared" si="22"/>
        <v>0</v>
      </c>
      <c r="Q265" s="66"/>
    </row>
    <row r="266" spans="1:17" ht="15" outlineLevel="1" x14ac:dyDescent="0.25">
      <c r="A266" s="611"/>
      <c r="B266" s="151">
        <v>13</v>
      </c>
      <c r="C266" s="253" t="s">
        <v>28</v>
      </c>
      <c r="D266" s="251" t="s">
        <v>33</v>
      </c>
      <c r="E266" s="251">
        <v>12</v>
      </c>
      <c r="F266" s="296">
        <v>0</v>
      </c>
      <c r="G266" s="296">
        <v>0</v>
      </c>
      <c r="H266" s="293"/>
      <c r="I266" s="295">
        <v>0</v>
      </c>
      <c r="J266" s="295">
        <v>0</v>
      </c>
      <c r="K266" s="295">
        <v>0</v>
      </c>
      <c r="L266" s="294"/>
      <c r="M266" s="294"/>
      <c r="N266" s="294"/>
      <c r="O266" s="294"/>
      <c r="P266" s="405">
        <f t="shared" si="22"/>
        <v>0</v>
      </c>
      <c r="Q266" s="66"/>
    </row>
    <row r="267" spans="1:17" ht="15" outlineLevel="1" x14ac:dyDescent="0.25">
      <c r="A267" s="611"/>
      <c r="B267" s="151">
        <v>14</v>
      </c>
      <c r="C267" s="253" t="s">
        <v>23</v>
      </c>
      <c r="D267" s="251" t="s">
        <v>33</v>
      </c>
      <c r="E267" s="251">
        <v>12</v>
      </c>
      <c r="F267" s="296">
        <v>0</v>
      </c>
      <c r="G267" s="296">
        <v>0</v>
      </c>
      <c r="H267" s="293"/>
      <c r="I267" s="295">
        <v>0</v>
      </c>
      <c r="J267" s="295">
        <v>0</v>
      </c>
      <c r="K267" s="295">
        <v>0</v>
      </c>
      <c r="L267" s="294"/>
      <c r="M267" s="294"/>
      <c r="N267" s="294"/>
      <c r="O267" s="294"/>
      <c r="P267" s="405">
        <f t="shared" si="22"/>
        <v>0</v>
      </c>
      <c r="Q267" s="66"/>
    </row>
    <row r="268" spans="1:17" ht="28.5" outlineLevel="1" x14ac:dyDescent="0.25">
      <c r="A268" s="611"/>
      <c r="B268" s="272">
        <v>15</v>
      </c>
      <c r="C268" s="253" t="s">
        <v>29</v>
      </c>
      <c r="D268" s="251" t="s">
        <v>33</v>
      </c>
      <c r="E268" s="251">
        <v>0</v>
      </c>
      <c r="F268" s="296">
        <v>0</v>
      </c>
      <c r="G268" s="296">
        <v>0</v>
      </c>
      <c r="H268" s="293"/>
      <c r="I268" s="295">
        <v>0</v>
      </c>
      <c r="J268" s="295">
        <v>0</v>
      </c>
      <c r="K268" s="295">
        <v>0</v>
      </c>
      <c r="L268" s="294"/>
      <c r="M268" s="294"/>
      <c r="N268" s="294"/>
      <c r="O268" s="294"/>
      <c r="P268" s="405">
        <f t="shared" si="22"/>
        <v>0</v>
      </c>
      <c r="Q268" s="66"/>
    </row>
    <row r="269" spans="1:17" ht="28.5" outlineLevel="1" x14ac:dyDescent="0.25">
      <c r="A269" s="611"/>
      <c r="B269" s="272">
        <v>16</v>
      </c>
      <c r="C269" s="253" t="s">
        <v>30</v>
      </c>
      <c r="D269" s="251" t="s">
        <v>33</v>
      </c>
      <c r="E269" s="251">
        <v>0</v>
      </c>
      <c r="F269" s="296">
        <v>0</v>
      </c>
      <c r="G269" s="296">
        <v>0</v>
      </c>
      <c r="H269" s="293"/>
      <c r="I269" s="295">
        <v>0</v>
      </c>
      <c r="J269" s="295">
        <v>0</v>
      </c>
      <c r="K269" s="295">
        <v>0</v>
      </c>
      <c r="L269" s="294"/>
      <c r="M269" s="294"/>
      <c r="N269" s="294"/>
      <c r="O269" s="294"/>
      <c r="P269" s="405">
        <f t="shared" si="22"/>
        <v>0</v>
      </c>
      <c r="Q269" s="66"/>
    </row>
    <row r="270" spans="1:17" ht="15" outlineLevel="1" x14ac:dyDescent="0.25">
      <c r="A270" s="611"/>
      <c r="B270" s="272">
        <v>17</v>
      </c>
      <c r="C270" s="253" t="s">
        <v>10</v>
      </c>
      <c r="D270" s="251" t="s">
        <v>33</v>
      </c>
      <c r="E270" s="251">
        <v>0</v>
      </c>
      <c r="F270" s="296">
        <v>0</v>
      </c>
      <c r="G270" s="296">
        <v>0</v>
      </c>
      <c r="H270" s="293"/>
      <c r="I270" s="295">
        <v>0</v>
      </c>
      <c r="J270" s="295">
        <v>0</v>
      </c>
      <c r="K270" s="295">
        <v>0</v>
      </c>
      <c r="L270" s="294"/>
      <c r="M270" s="294"/>
      <c r="N270" s="294"/>
      <c r="O270" s="294"/>
      <c r="P270" s="405">
        <f t="shared" si="22"/>
        <v>0</v>
      </c>
      <c r="Q270" s="66"/>
    </row>
    <row r="271" spans="1:17" ht="15" outlineLevel="1" x14ac:dyDescent="0.25">
      <c r="A271" s="611"/>
      <c r="B271" s="272"/>
      <c r="C271" s="254" t="s">
        <v>258</v>
      </c>
      <c r="D271" s="251" t="s">
        <v>254</v>
      </c>
      <c r="E271" s="251"/>
      <c r="H271" s="293"/>
      <c r="I271" s="295">
        <v>0</v>
      </c>
      <c r="J271" s="295"/>
      <c r="K271" s="294"/>
      <c r="L271" s="294"/>
      <c r="M271" s="294"/>
      <c r="N271" s="294"/>
      <c r="O271" s="294"/>
      <c r="P271" s="405">
        <f t="shared" si="22"/>
        <v>0</v>
      </c>
      <c r="Q271" s="66"/>
    </row>
    <row r="272" spans="1:17" ht="15" outlineLevel="1" x14ac:dyDescent="0.25">
      <c r="A272" s="611"/>
      <c r="B272" s="272"/>
      <c r="C272" s="601"/>
      <c r="D272" s="601"/>
      <c r="E272" s="266"/>
      <c r="F272" s="296"/>
      <c r="G272" s="296"/>
      <c r="H272" s="293"/>
      <c r="I272" s="294"/>
      <c r="J272" s="294"/>
      <c r="K272" s="294"/>
      <c r="L272" s="294"/>
      <c r="M272" s="294"/>
      <c r="N272" s="294"/>
      <c r="O272" s="294"/>
      <c r="P272" s="405"/>
      <c r="Q272" s="66"/>
    </row>
    <row r="273" spans="1:17" ht="15" outlineLevel="1" x14ac:dyDescent="0.25">
      <c r="A273" s="611"/>
      <c r="B273" s="272"/>
      <c r="C273" s="601"/>
      <c r="D273" s="601"/>
      <c r="E273" s="266"/>
      <c r="F273" s="296"/>
      <c r="G273" s="296"/>
      <c r="H273" s="293"/>
      <c r="I273" s="294"/>
      <c r="J273" s="294"/>
      <c r="K273" s="294"/>
      <c r="L273" s="294"/>
      <c r="M273" s="294"/>
      <c r="N273" s="294"/>
      <c r="O273" s="294"/>
      <c r="P273" s="405"/>
      <c r="Q273" s="66"/>
    </row>
    <row r="274" spans="1:17" ht="15" outlineLevel="1" x14ac:dyDescent="0.25">
      <c r="A274" s="611"/>
      <c r="B274" s="272"/>
      <c r="C274" s="601"/>
      <c r="D274" s="601"/>
      <c r="E274" s="266"/>
      <c r="F274" s="296"/>
      <c r="G274" s="296"/>
      <c r="H274" s="293"/>
      <c r="I274" s="294"/>
      <c r="J274" s="294"/>
      <c r="K274" s="294"/>
      <c r="L274" s="294"/>
      <c r="M274" s="294"/>
      <c r="N274" s="294"/>
      <c r="O274" s="294"/>
      <c r="P274" s="405"/>
      <c r="Q274" s="66"/>
    </row>
    <row r="275" spans="1:17" s="42" customFormat="1" ht="15" outlineLevel="1" x14ac:dyDescent="0.25">
      <c r="A275" s="611"/>
      <c r="B275" s="383"/>
      <c r="C275" s="612" t="s">
        <v>11</v>
      </c>
      <c r="D275" s="612"/>
      <c r="E275" s="384"/>
      <c r="F275" s="385"/>
      <c r="G275" s="385"/>
      <c r="H275" s="385"/>
      <c r="I275" s="385"/>
      <c r="J275" s="385"/>
      <c r="K275" s="385"/>
      <c r="L275" s="385"/>
      <c r="M275" s="385"/>
      <c r="N275" s="385"/>
      <c r="O275" s="385"/>
      <c r="P275" s="386"/>
      <c r="Q275" s="150"/>
    </row>
    <row r="276" spans="1:17" ht="15" outlineLevel="1" x14ac:dyDescent="0.25">
      <c r="A276" s="611"/>
      <c r="B276" s="151">
        <v>18</v>
      </c>
      <c r="C276" s="253" t="s">
        <v>12</v>
      </c>
      <c r="D276" s="251" t="s">
        <v>33</v>
      </c>
      <c r="E276" s="251">
        <v>12</v>
      </c>
      <c r="F276" s="296">
        <v>0</v>
      </c>
      <c r="G276" s="296">
        <v>0</v>
      </c>
      <c r="H276" s="293"/>
      <c r="I276" s="294"/>
      <c r="J276" s="295">
        <v>0</v>
      </c>
      <c r="K276" s="295">
        <v>0</v>
      </c>
      <c r="L276" s="294"/>
      <c r="M276" s="294"/>
      <c r="N276" s="294"/>
      <c r="O276" s="294"/>
      <c r="P276" s="405">
        <f t="shared" ref="P276:P280" si="23">SUM(H276:O276)</f>
        <v>0</v>
      </c>
      <c r="Q276" s="66"/>
    </row>
    <row r="277" spans="1:17" ht="15" outlineLevel="1" x14ac:dyDescent="0.25">
      <c r="A277" s="611"/>
      <c r="B277" s="151">
        <v>19</v>
      </c>
      <c r="C277" s="253" t="s">
        <v>13</v>
      </c>
      <c r="D277" s="251" t="s">
        <v>33</v>
      </c>
      <c r="E277" s="251">
        <v>12</v>
      </c>
      <c r="F277" s="296">
        <v>0</v>
      </c>
      <c r="G277" s="296">
        <v>0</v>
      </c>
      <c r="H277" s="293"/>
      <c r="I277" s="294"/>
      <c r="J277" s="295">
        <v>0</v>
      </c>
      <c r="K277" s="295">
        <v>0</v>
      </c>
      <c r="L277" s="294"/>
      <c r="M277" s="294"/>
      <c r="N277" s="294"/>
      <c r="O277" s="294"/>
      <c r="P277" s="405">
        <f t="shared" si="23"/>
        <v>0</v>
      </c>
      <c r="Q277" s="66"/>
    </row>
    <row r="278" spans="1:17" ht="15" outlineLevel="1" x14ac:dyDescent="0.25">
      <c r="A278" s="611"/>
      <c r="B278" s="151">
        <v>20</v>
      </c>
      <c r="C278" s="253" t="s">
        <v>14</v>
      </c>
      <c r="D278" s="251" t="s">
        <v>33</v>
      </c>
      <c r="E278" s="251">
        <v>12</v>
      </c>
      <c r="F278" s="296">
        <v>0</v>
      </c>
      <c r="G278" s="296">
        <v>0</v>
      </c>
      <c r="H278" s="293"/>
      <c r="I278" s="294"/>
      <c r="J278" s="295">
        <v>0</v>
      </c>
      <c r="K278" s="295">
        <v>0</v>
      </c>
      <c r="L278" s="294"/>
      <c r="M278" s="294"/>
      <c r="N278" s="294"/>
      <c r="O278" s="294"/>
      <c r="P278" s="405">
        <f t="shared" si="23"/>
        <v>0</v>
      </c>
      <c r="Q278" s="66"/>
    </row>
    <row r="279" spans="1:17" ht="15" outlineLevel="1" x14ac:dyDescent="0.25">
      <c r="A279" s="611"/>
      <c r="B279" s="151">
        <v>21</v>
      </c>
      <c r="C279" s="255" t="s">
        <v>26</v>
      </c>
      <c r="D279" s="251" t="s">
        <v>33</v>
      </c>
      <c r="E279" s="251">
        <v>12</v>
      </c>
      <c r="F279" s="296">
        <v>0</v>
      </c>
      <c r="G279" s="296">
        <v>0</v>
      </c>
      <c r="H279" s="293"/>
      <c r="I279" s="294"/>
      <c r="J279" s="295">
        <v>0</v>
      </c>
      <c r="K279" s="295">
        <v>0</v>
      </c>
      <c r="L279" s="294"/>
      <c r="M279" s="294"/>
      <c r="N279" s="294"/>
      <c r="O279" s="294"/>
      <c r="P279" s="405">
        <f t="shared" si="23"/>
        <v>0</v>
      </c>
      <c r="Q279" s="66"/>
    </row>
    <row r="280" spans="1:17" ht="15" outlineLevel="1" x14ac:dyDescent="0.25">
      <c r="A280" s="611"/>
      <c r="B280" s="151">
        <v>22</v>
      </c>
      <c r="C280" s="253" t="s">
        <v>10</v>
      </c>
      <c r="D280" s="251" t="s">
        <v>33</v>
      </c>
      <c r="E280" s="251">
        <v>0</v>
      </c>
      <c r="F280" s="296">
        <v>0</v>
      </c>
      <c r="G280" s="296">
        <v>0</v>
      </c>
      <c r="H280" s="293"/>
      <c r="I280" s="294"/>
      <c r="J280" s="295">
        <v>0</v>
      </c>
      <c r="K280" s="295">
        <v>0</v>
      </c>
      <c r="L280" s="294"/>
      <c r="M280" s="294"/>
      <c r="N280" s="294"/>
      <c r="O280" s="294"/>
      <c r="P280" s="405">
        <f t="shared" si="23"/>
        <v>0</v>
      </c>
      <c r="Q280" s="66"/>
    </row>
    <row r="281" spans="1:17" ht="15" outlineLevel="1" x14ac:dyDescent="0.25">
      <c r="A281" s="611"/>
      <c r="B281" s="151"/>
      <c r="C281" s="254" t="s">
        <v>258</v>
      </c>
      <c r="D281" s="251" t="s">
        <v>254</v>
      </c>
      <c r="E281" s="251"/>
      <c r="F281" s="296">
        <v>0</v>
      </c>
      <c r="G281" s="296">
        <v>0</v>
      </c>
      <c r="H281" s="293"/>
      <c r="I281" s="294"/>
      <c r="J281" s="294"/>
      <c r="K281" s="294"/>
      <c r="L281" s="294"/>
      <c r="M281" s="294"/>
      <c r="N281" s="294"/>
      <c r="O281" s="294"/>
      <c r="P281" s="405"/>
      <c r="Q281" s="66"/>
    </row>
    <row r="282" spans="1:17" ht="15" outlineLevel="1" x14ac:dyDescent="0.25">
      <c r="A282" s="611"/>
      <c r="B282" s="151"/>
      <c r="C282" s="601"/>
      <c r="D282" s="601"/>
      <c r="E282" s="266"/>
      <c r="F282" s="296"/>
      <c r="G282" s="296"/>
      <c r="H282" s="293"/>
      <c r="I282" s="294"/>
      <c r="J282" s="294"/>
      <c r="K282" s="294"/>
      <c r="L282" s="294"/>
      <c r="M282" s="294"/>
      <c r="N282" s="294"/>
      <c r="O282" s="294"/>
      <c r="P282" s="405"/>
      <c r="Q282" s="66"/>
    </row>
    <row r="283" spans="1:17" ht="15" outlineLevel="1" x14ac:dyDescent="0.25">
      <c r="A283" s="611"/>
      <c r="B283" s="151"/>
      <c r="C283" s="601"/>
      <c r="D283" s="601"/>
      <c r="E283" s="266"/>
      <c r="F283" s="296"/>
      <c r="G283" s="296"/>
      <c r="H283" s="293"/>
      <c r="I283" s="294"/>
      <c r="J283" s="294"/>
      <c r="K283" s="294"/>
      <c r="L283" s="294"/>
      <c r="M283" s="294"/>
      <c r="N283" s="294"/>
      <c r="O283" s="294"/>
      <c r="P283" s="405"/>
      <c r="Q283" s="66"/>
    </row>
    <row r="284" spans="1:17" ht="15" outlineLevel="1" x14ac:dyDescent="0.25">
      <c r="A284" s="611"/>
      <c r="B284" s="151"/>
      <c r="C284" s="601"/>
      <c r="D284" s="601"/>
      <c r="E284" s="266"/>
      <c r="F284" s="296"/>
      <c r="G284" s="296"/>
      <c r="H284" s="293"/>
      <c r="I284" s="294"/>
      <c r="J284" s="294"/>
      <c r="K284" s="294"/>
      <c r="L284" s="294"/>
      <c r="M284" s="294"/>
      <c r="N284" s="294"/>
      <c r="O284" s="294"/>
      <c r="P284" s="405"/>
      <c r="Q284" s="66"/>
    </row>
    <row r="285" spans="1:17" s="42" customFormat="1" ht="15" outlineLevel="1" x14ac:dyDescent="0.25">
      <c r="A285" s="611"/>
      <c r="B285" s="383"/>
      <c r="C285" s="612" t="s">
        <v>15</v>
      </c>
      <c r="D285" s="612"/>
      <c r="E285" s="384"/>
      <c r="F285" s="385"/>
      <c r="G285" s="385"/>
      <c r="H285" s="385"/>
      <c r="I285" s="385"/>
      <c r="J285" s="385"/>
      <c r="K285" s="385"/>
      <c r="L285" s="385"/>
      <c r="M285" s="385"/>
      <c r="N285" s="385"/>
      <c r="O285" s="385"/>
      <c r="P285" s="386"/>
      <c r="Q285" s="150"/>
    </row>
    <row r="286" spans="1:17" ht="15" outlineLevel="1" x14ac:dyDescent="0.25">
      <c r="A286" s="611"/>
      <c r="B286" s="272">
        <v>23</v>
      </c>
      <c r="C286" s="253" t="s">
        <v>15</v>
      </c>
      <c r="D286" s="251" t="s">
        <v>33</v>
      </c>
      <c r="E286" s="251"/>
      <c r="F286" s="296">
        <v>1</v>
      </c>
      <c r="G286" s="296">
        <v>5318</v>
      </c>
      <c r="H286" s="295">
        <v>1</v>
      </c>
      <c r="I286" s="294"/>
      <c r="J286" s="294"/>
      <c r="K286" s="294"/>
      <c r="L286" s="294"/>
      <c r="M286" s="294"/>
      <c r="N286" s="294"/>
      <c r="O286" s="294"/>
      <c r="P286" s="405">
        <f t="shared" ref="P286" si="24">SUM(H286:O286)</f>
        <v>1</v>
      </c>
      <c r="Q286" s="66"/>
    </row>
    <row r="287" spans="1:17" ht="15" outlineLevel="1" x14ac:dyDescent="0.25">
      <c r="A287" s="611"/>
      <c r="B287" s="272"/>
      <c r="C287" s="254" t="s">
        <v>258</v>
      </c>
      <c r="D287" s="251" t="s">
        <v>254</v>
      </c>
      <c r="E287" s="251"/>
      <c r="F287" s="296">
        <v>0</v>
      </c>
      <c r="G287" s="296">
        <v>0</v>
      </c>
      <c r="H287" s="293">
        <v>0</v>
      </c>
      <c r="I287" s="294"/>
      <c r="J287" s="294"/>
      <c r="K287" s="294"/>
      <c r="L287" s="294"/>
      <c r="M287" s="294"/>
      <c r="N287" s="294"/>
      <c r="O287" s="294"/>
      <c r="P287" s="405"/>
      <c r="Q287" s="66"/>
    </row>
    <row r="288" spans="1:17" ht="15" outlineLevel="1" x14ac:dyDescent="0.25">
      <c r="A288" s="611"/>
      <c r="B288" s="272"/>
      <c r="C288" s="601"/>
      <c r="D288" s="601"/>
      <c r="E288" s="266"/>
      <c r="F288" s="296"/>
      <c r="G288" s="296"/>
      <c r="H288" s="293"/>
      <c r="I288" s="294"/>
      <c r="J288" s="294"/>
      <c r="K288" s="294"/>
      <c r="L288" s="294"/>
      <c r="M288" s="294"/>
      <c r="N288" s="294"/>
      <c r="O288" s="294"/>
      <c r="P288" s="405"/>
      <c r="Q288" s="66"/>
    </row>
    <row r="289" spans="1:17" ht="15" outlineLevel="1" x14ac:dyDescent="0.25">
      <c r="A289" s="611"/>
      <c r="B289" s="272"/>
      <c r="C289" s="601"/>
      <c r="D289" s="601"/>
      <c r="E289" s="266"/>
      <c r="F289" s="296"/>
      <c r="G289" s="296"/>
      <c r="H289" s="293"/>
      <c r="I289" s="294"/>
      <c r="J289" s="294"/>
      <c r="K289" s="294"/>
      <c r="L289" s="294"/>
      <c r="M289" s="294"/>
      <c r="N289" s="294"/>
      <c r="O289" s="294"/>
      <c r="P289" s="405"/>
      <c r="Q289" s="66"/>
    </row>
    <row r="290" spans="1:17" s="42" customFormat="1" ht="15" outlineLevel="1" x14ac:dyDescent="0.25">
      <c r="A290" s="611"/>
      <c r="B290" s="383"/>
      <c r="C290" s="612" t="s">
        <v>16</v>
      </c>
      <c r="D290" s="612"/>
      <c r="E290" s="384"/>
      <c r="F290" s="385"/>
      <c r="G290" s="385"/>
      <c r="H290" s="385"/>
      <c r="I290" s="385"/>
      <c r="J290" s="385"/>
      <c r="K290" s="385"/>
      <c r="L290" s="385"/>
      <c r="M290" s="385"/>
      <c r="N290" s="385"/>
      <c r="O290" s="385"/>
      <c r="P290" s="386"/>
      <c r="Q290" s="150"/>
    </row>
    <row r="291" spans="1:17" ht="15" outlineLevel="1" x14ac:dyDescent="0.25">
      <c r="A291" s="611"/>
      <c r="B291" s="272">
        <v>24</v>
      </c>
      <c r="C291" s="253" t="s">
        <v>17</v>
      </c>
      <c r="D291" s="251" t="s">
        <v>33</v>
      </c>
      <c r="E291" s="251"/>
      <c r="F291" s="296">
        <v>0</v>
      </c>
      <c r="G291" s="296">
        <v>0</v>
      </c>
      <c r="H291" s="293"/>
      <c r="I291" s="294"/>
      <c r="J291" s="295">
        <v>0</v>
      </c>
      <c r="K291" s="295">
        <v>0</v>
      </c>
      <c r="L291" s="294"/>
      <c r="M291" s="294"/>
      <c r="N291" s="294"/>
      <c r="O291" s="294"/>
      <c r="P291" s="405">
        <f t="shared" ref="P291:P295" si="25">SUM(H291:O291)</f>
        <v>0</v>
      </c>
      <c r="Q291" s="66"/>
    </row>
    <row r="292" spans="1:17" ht="15" outlineLevel="1" x14ac:dyDescent="0.25">
      <c r="A292" s="611"/>
      <c r="B292" s="272">
        <v>25</v>
      </c>
      <c r="C292" s="253" t="s">
        <v>18</v>
      </c>
      <c r="D292" s="251" t="s">
        <v>33</v>
      </c>
      <c r="E292" s="251"/>
      <c r="F292" s="296">
        <v>0</v>
      </c>
      <c r="G292" s="296">
        <v>0</v>
      </c>
      <c r="H292" s="293"/>
      <c r="I292" s="294"/>
      <c r="J292" s="295">
        <v>0</v>
      </c>
      <c r="K292" s="295">
        <v>0</v>
      </c>
      <c r="L292" s="294"/>
      <c r="M292" s="294"/>
      <c r="N292" s="294"/>
      <c r="O292" s="294"/>
      <c r="P292" s="405">
        <f t="shared" si="25"/>
        <v>0</v>
      </c>
      <c r="Q292" s="66"/>
    </row>
    <row r="293" spans="1:17" ht="15" outlineLevel="1" x14ac:dyDescent="0.25">
      <c r="A293" s="611"/>
      <c r="B293" s="272">
        <v>26</v>
      </c>
      <c r="C293" s="253" t="s">
        <v>19</v>
      </c>
      <c r="D293" s="251" t="s">
        <v>33</v>
      </c>
      <c r="E293" s="251"/>
      <c r="F293" s="296">
        <v>0</v>
      </c>
      <c r="G293" s="296">
        <v>0</v>
      </c>
      <c r="H293" s="293"/>
      <c r="I293" s="294"/>
      <c r="J293" s="295">
        <v>0</v>
      </c>
      <c r="K293" s="295">
        <v>0</v>
      </c>
      <c r="L293" s="294"/>
      <c r="M293" s="294"/>
      <c r="N293" s="294"/>
      <c r="O293" s="294"/>
      <c r="P293" s="405">
        <f t="shared" si="25"/>
        <v>0</v>
      </c>
      <c r="Q293" s="66"/>
    </row>
    <row r="294" spans="1:17" ht="15" outlineLevel="1" x14ac:dyDescent="0.25">
      <c r="A294" s="611"/>
      <c r="B294" s="272">
        <v>27</v>
      </c>
      <c r="C294" s="253" t="s">
        <v>20</v>
      </c>
      <c r="D294" s="251" t="s">
        <v>33</v>
      </c>
      <c r="E294" s="251"/>
      <c r="F294" s="296">
        <v>0</v>
      </c>
      <c r="G294" s="296">
        <v>0</v>
      </c>
      <c r="H294" s="293"/>
      <c r="I294" s="294"/>
      <c r="J294" s="295">
        <v>0</v>
      </c>
      <c r="K294" s="295">
        <v>0</v>
      </c>
      <c r="L294" s="294"/>
      <c r="M294" s="294"/>
      <c r="N294" s="294"/>
      <c r="O294" s="294"/>
      <c r="P294" s="405">
        <f t="shared" si="25"/>
        <v>0</v>
      </c>
      <c r="Q294" s="66"/>
    </row>
    <row r="295" spans="1:17" ht="15" outlineLevel="1" x14ac:dyDescent="0.25">
      <c r="A295" s="611"/>
      <c r="B295" s="272">
        <v>28</v>
      </c>
      <c r="C295" s="253" t="s">
        <v>104</v>
      </c>
      <c r="D295" s="251" t="s">
        <v>33</v>
      </c>
      <c r="E295" s="251"/>
      <c r="F295" s="296">
        <v>0</v>
      </c>
      <c r="G295" s="296">
        <v>0</v>
      </c>
      <c r="H295" s="293"/>
      <c r="I295" s="294"/>
      <c r="J295" s="295">
        <v>0</v>
      </c>
      <c r="K295" s="295">
        <v>0</v>
      </c>
      <c r="L295" s="294"/>
      <c r="M295" s="294"/>
      <c r="N295" s="294"/>
      <c r="O295" s="294"/>
      <c r="P295" s="405">
        <f t="shared" si="25"/>
        <v>0</v>
      </c>
      <c r="Q295" s="66"/>
    </row>
    <row r="296" spans="1:17" ht="15" outlineLevel="1" x14ac:dyDescent="0.25">
      <c r="A296" s="611"/>
      <c r="B296" s="272"/>
      <c r="C296" s="254" t="s">
        <v>258</v>
      </c>
      <c r="D296" s="251" t="s">
        <v>254</v>
      </c>
      <c r="E296" s="251"/>
      <c r="F296" s="296">
        <v>0</v>
      </c>
      <c r="G296" s="296">
        <v>0</v>
      </c>
      <c r="H296" s="293"/>
      <c r="I296" s="294"/>
      <c r="J296" s="294"/>
      <c r="K296" s="294"/>
      <c r="L296" s="294"/>
      <c r="M296" s="294"/>
      <c r="N296" s="294"/>
      <c r="O296" s="294"/>
      <c r="P296" s="405"/>
      <c r="Q296" s="66"/>
    </row>
    <row r="297" spans="1:17" ht="15" outlineLevel="1" x14ac:dyDescent="0.25">
      <c r="A297" s="611"/>
      <c r="B297" s="272"/>
      <c r="C297" s="601"/>
      <c r="D297" s="601"/>
      <c r="E297" s="266"/>
      <c r="F297" s="296"/>
      <c r="G297" s="296"/>
      <c r="H297" s="293"/>
      <c r="I297" s="294"/>
      <c r="J297" s="294"/>
      <c r="K297" s="294"/>
      <c r="L297" s="294"/>
      <c r="M297" s="294"/>
      <c r="N297" s="294"/>
      <c r="O297" s="294"/>
      <c r="P297" s="405"/>
      <c r="Q297" s="66"/>
    </row>
    <row r="298" spans="1:17" ht="15" outlineLevel="1" x14ac:dyDescent="0.25">
      <c r="A298" s="611"/>
      <c r="B298" s="272"/>
      <c r="C298" s="601"/>
      <c r="D298" s="601"/>
      <c r="E298" s="266"/>
      <c r="F298" s="296"/>
      <c r="G298" s="296"/>
      <c r="H298" s="293"/>
      <c r="I298" s="294"/>
      <c r="J298" s="294"/>
      <c r="K298" s="294"/>
      <c r="L298" s="294"/>
      <c r="M298" s="294"/>
      <c r="N298" s="294"/>
      <c r="O298" s="294"/>
      <c r="P298" s="405"/>
      <c r="Q298" s="66"/>
    </row>
    <row r="299" spans="1:17" ht="15" outlineLevel="1" x14ac:dyDescent="0.25">
      <c r="A299" s="611"/>
      <c r="B299" s="272"/>
      <c r="C299" s="601"/>
      <c r="D299" s="601"/>
      <c r="E299" s="266"/>
      <c r="F299" s="296"/>
      <c r="G299" s="296"/>
      <c r="H299" s="293"/>
      <c r="I299" s="294"/>
      <c r="J299" s="294"/>
      <c r="K299" s="294"/>
      <c r="L299" s="294"/>
      <c r="M299" s="294"/>
      <c r="N299" s="294"/>
      <c r="O299" s="294"/>
      <c r="P299" s="405"/>
      <c r="Q299" s="66"/>
    </row>
    <row r="300" spans="1:17" s="42" customFormat="1" ht="15" outlineLevel="1" x14ac:dyDescent="0.25">
      <c r="A300" s="611"/>
      <c r="B300" s="383"/>
      <c r="C300" s="612" t="s">
        <v>105</v>
      </c>
      <c r="D300" s="612"/>
      <c r="E300" s="384"/>
      <c r="F300" s="385"/>
      <c r="G300" s="385"/>
      <c r="H300" s="385"/>
      <c r="I300" s="385"/>
      <c r="J300" s="385"/>
      <c r="K300" s="385"/>
      <c r="L300" s="385"/>
      <c r="M300" s="385"/>
      <c r="N300" s="385"/>
      <c r="O300" s="385"/>
      <c r="P300" s="386"/>
      <c r="Q300" s="150"/>
    </row>
    <row r="301" spans="1:17" ht="15" outlineLevel="1" x14ac:dyDescent="0.25">
      <c r="A301" s="611"/>
      <c r="B301" s="151">
        <v>29</v>
      </c>
      <c r="C301" s="253" t="s">
        <v>107</v>
      </c>
      <c r="D301" s="251" t="s">
        <v>33</v>
      </c>
      <c r="E301" s="251"/>
      <c r="F301" s="296">
        <v>0</v>
      </c>
      <c r="G301" s="296">
        <v>0</v>
      </c>
      <c r="H301" s="293">
        <v>0</v>
      </c>
      <c r="I301" s="294"/>
      <c r="J301" s="294"/>
      <c r="K301" s="294"/>
      <c r="L301" s="294"/>
      <c r="M301" s="294"/>
      <c r="N301" s="294"/>
      <c r="O301" s="294"/>
      <c r="P301" s="405">
        <f t="shared" ref="P301" si="26">SUM(H301:O301)</f>
        <v>0</v>
      </c>
      <c r="Q301" s="66"/>
    </row>
    <row r="302" spans="1:17" ht="15" outlineLevel="1" x14ac:dyDescent="0.25">
      <c r="A302" s="611"/>
      <c r="B302" s="151">
        <v>30</v>
      </c>
      <c r="C302" s="253" t="s">
        <v>106</v>
      </c>
      <c r="D302" s="251" t="s">
        <v>33</v>
      </c>
      <c r="E302" s="251"/>
      <c r="F302" s="296">
        <v>8</v>
      </c>
      <c r="G302" s="296">
        <v>0</v>
      </c>
      <c r="H302" s="293">
        <v>0</v>
      </c>
      <c r="I302" s="294"/>
      <c r="J302" s="294"/>
      <c r="K302" s="294"/>
      <c r="L302" s="294"/>
      <c r="M302" s="294"/>
      <c r="N302" s="294"/>
      <c r="O302" s="294"/>
      <c r="P302" s="405">
        <f t="shared" ref="P302:P303" si="27">SUM(H302:O302)</f>
        <v>0</v>
      </c>
      <c r="Q302" s="66"/>
    </row>
    <row r="303" spans="1:17" ht="15" outlineLevel="1" x14ac:dyDescent="0.25">
      <c r="A303" s="611"/>
      <c r="B303" s="151"/>
      <c r="C303" s="254" t="s">
        <v>258</v>
      </c>
      <c r="D303" s="251" t="s">
        <v>254</v>
      </c>
      <c r="E303" s="251"/>
      <c r="F303" s="296">
        <v>0</v>
      </c>
      <c r="G303" s="296">
        <v>0</v>
      </c>
      <c r="H303" s="293">
        <v>0</v>
      </c>
      <c r="I303" s="294"/>
      <c r="J303" s="294"/>
      <c r="K303" s="294"/>
      <c r="L303" s="294"/>
      <c r="M303" s="294"/>
      <c r="N303" s="294"/>
      <c r="O303" s="294"/>
      <c r="P303" s="405">
        <f t="shared" si="27"/>
        <v>0</v>
      </c>
      <c r="Q303" s="66"/>
    </row>
    <row r="304" spans="1:17" ht="15" outlineLevel="1" x14ac:dyDescent="0.25">
      <c r="A304" s="611"/>
      <c r="B304" s="151"/>
      <c r="C304" s="601"/>
      <c r="D304" s="601"/>
      <c r="E304" s="266"/>
      <c r="F304" s="296"/>
      <c r="G304" s="296"/>
      <c r="H304" s="293"/>
      <c r="I304" s="294"/>
      <c r="J304" s="294"/>
      <c r="K304" s="294"/>
      <c r="L304" s="294"/>
      <c r="M304" s="294"/>
      <c r="N304" s="294"/>
      <c r="O304" s="294"/>
      <c r="P304" s="405"/>
      <c r="Q304" s="66"/>
    </row>
    <row r="305" spans="1:17" s="42" customFormat="1" ht="15" outlineLevel="1" x14ac:dyDescent="0.25">
      <c r="A305" s="611"/>
      <c r="B305" s="152"/>
      <c r="C305" s="601"/>
      <c r="D305" s="601"/>
      <c r="E305" s="266"/>
      <c r="F305" s="296"/>
      <c r="G305" s="296"/>
      <c r="H305" s="402"/>
      <c r="I305" s="403"/>
      <c r="J305" s="403"/>
      <c r="K305" s="403"/>
      <c r="L305" s="403"/>
      <c r="M305" s="403"/>
      <c r="N305" s="403"/>
      <c r="O305" s="403"/>
      <c r="P305" s="406"/>
      <c r="Q305" s="150"/>
    </row>
    <row r="306" spans="1:17" ht="15" x14ac:dyDescent="0.25">
      <c r="A306" s="611"/>
      <c r="B306" s="353"/>
      <c r="C306" s="600" t="s">
        <v>222</v>
      </c>
      <c r="D306" s="600"/>
      <c r="E306" s="354"/>
      <c r="F306" s="355"/>
      <c r="G306" s="355"/>
      <c r="H306" s="356">
        <f>SUM(G249*H249,G250*H250,G251*H251,G252*H252,G253*H253,G254*H254,G257*H257,G286*H286,G255*H255,G256*H256)</f>
        <v>49860</v>
      </c>
      <c r="I306" s="356">
        <f>SUM(G263*I263,G264*I264,G266*I266,G267*I267,G268*I268,G269*I269,G270*I270,G265*I265)</f>
        <v>26727</v>
      </c>
      <c r="J306" s="357"/>
      <c r="K306" s="354"/>
      <c r="L306" s="354"/>
      <c r="M306" s="354"/>
      <c r="N306" s="356"/>
      <c r="O306" s="354"/>
      <c r="P306" s="358">
        <f>SUM(H306:O306)</f>
        <v>76587</v>
      </c>
      <c r="Q306" s="66"/>
    </row>
    <row r="307" spans="1:17" ht="15" x14ac:dyDescent="0.25">
      <c r="A307" s="611"/>
      <c r="B307" s="492"/>
      <c r="C307" s="493" t="s">
        <v>502</v>
      </c>
      <c r="D307" s="493"/>
      <c r="E307" s="494"/>
      <c r="F307" s="495"/>
      <c r="G307" s="495"/>
      <c r="H307" s="496">
        <f>H306-SUM(G255*H255,G256*H256)</f>
        <v>49860</v>
      </c>
      <c r="I307" s="496">
        <f>I306-SUM(G268*I268,G269*I269,G270*I270)</f>
        <v>26727</v>
      </c>
      <c r="J307" s="497"/>
      <c r="K307" s="494"/>
      <c r="L307" s="494"/>
      <c r="M307" s="494"/>
      <c r="N307" s="494"/>
      <c r="O307" s="494"/>
      <c r="P307" s="498"/>
      <c r="Q307" s="66"/>
    </row>
    <row r="308" spans="1:17" ht="15" x14ac:dyDescent="0.25">
      <c r="A308" s="611"/>
      <c r="B308" s="273"/>
      <c r="C308" s="601" t="s">
        <v>319</v>
      </c>
      <c r="D308" s="601"/>
      <c r="E308" s="267"/>
      <c r="F308" s="265"/>
      <c r="G308" s="265"/>
      <c r="H308" s="267"/>
      <c r="I308" s="267"/>
      <c r="J308" s="268">
        <f>SUM($E$263*$F$263*J263,$E$264*$F$264*J264,$E$265*$F$265*J265,$E$266*$F$266*J266,$E$267*$F$267*J267,$E$276*$F$276*J276,$E$277*$F$277*J277,$E$278*$F$278*J278,$E$279*$F$279*J279,$F$291*J291,$F$292*J292,$F$293*J293,$F$294*J294,$F$295*J295)</f>
        <v>0</v>
      </c>
      <c r="K308" s="268">
        <f>SUM($E$263*$F$263*K263,$E$264*$F$264*K264,$E$265*$F$265*K265,$E$266*$F$266*K266,$E$267*$F$267*K267,$E$276*$F$276*K276,$E$277*$F$277*K277,$E$278*$F$278*K278,$E$279*$F$279*K279,$F$291*K291,$F$292*K292,$F$293*K293,$F$294*K294,$F$295*K295)</f>
        <v>0</v>
      </c>
      <c r="L308" s="268"/>
      <c r="M308" s="268"/>
      <c r="N308" s="267"/>
      <c r="O308" s="267"/>
      <c r="P308" s="274">
        <f>SUM(H308:O308)</f>
        <v>0</v>
      </c>
      <c r="Q308" s="66"/>
    </row>
    <row r="309" spans="1:17" ht="15" x14ac:dyDescent="0.25">
      <c r="A309" s="611"/>
      <c r="B309" s="273"/>
      <c r="C309" s="601" t="s">
        <v>498</v>
      </c>
      <c r="D309" s="601"/>
      <c r="E309" s="267"/>
      <c r="F309" s="265"/>
      <c r="G309" s="265"/>
      <c r="H309" s="267"/>
      <c r="I309" s="267"/>
      <c r="J309" s="268">
        <f>J308-($E$265*$F$265*J265)</f>
        <v>0</v>
      </c>
      <c r="K309" s="268">
        <f>K308-($E$265*$F$265*K265)</f>
        <v>0</v>
      </c>
      <c r="L309" s="267"/>
      <c r="M309" s="267"/>
      <c r="N309" s="267"/>
      <c r="O309" s="267"/>
      <c r="P309" s="274"/>
      <c r="Q309" s="66"/>
    </row>
    <row r="310" spans="1:17" ht="15" x14ac:dyDescent="0.25">
      <c r="A310" s="611"/>
      <c r="B310" s="275"/>
      <c r="C310" s="516"/>
      <c r="D310" s="260"/>
      <c r="E310" s="260"/>
      <c r="F310" s="258"/>
      <c r="G310" s="258"/>
      <c r="H310" s="260"/>
      <c r="I310" s="260"/>
      <c r="J310" s="260"/>
      <c r="K310" s="260"/>
      <c r="L310" s="260"/>
      <c r="M310" s="260"/>
      <c r="N310" s="260"/>
      <c r="O310" s="260"/>
      <c r="P310" s="276"/>
      <c r="Q310" s="66"/>
    </row>
    <row r="311" spans="1:17" ht="15" x14ac:dyDescent="0.25">
      <c r="A311" s="611"/>
      <c r="B311" s="381"/>
      <c r="C311" s="603" t="s">
        <v>324</v>
      </c>
      <c r="D311" s="603"/>
      <c r="E311" s="251"/>
      <c r="F311" s="262"/>
      <c r="G311" s="251"/>
      <c r="H311" s="263">
        <f>'3.  Distribution Rates'!H33</f>
        <v>1.3633333333333332E-2</v>
      </c>
      <c r="I311" s="263">
        <f>'3.  Distribution Rates'!H34</f>
        <v>9.4666666666666666E-3</v>
      </c>
      <c r="J311" s="263">
        <f>'3.  Distribution Rates'!H35</f>
        <v>2.1983999999999999</v>
      </c>
      <c r="K311" s="263">
        <f>'3.  Distribution Rates'!H36</f>
        <v>2.1983999999999999</v>
      </c>
      <c r="L311" s="263">
        <f>'3.  Distribution Rates'!H37</f>
        <v>0</v>
      </c>
      <c r="M311" s="263">
        <f>'3.  Distribution Rates'!H38</f>
        <v>14.829033333333333</v>
      </c>
      <c r="N311" s="263">
        <f>'3.  Distribution Rates'!H39</f>
        <v>0</v>
      </c>
      <c r="O311" s="263"/>
      <c r="P311" s="382"/>
      <c r="Q311" s="66"/>
    </row>
    <row r="312" spans="1:17" ht="15" x14ac:dyDescent="0.25">
      <c r="A312" s="611"/>
      <c r="B312" s="381"/>
      <c r="C312" s="603" t="s">
        <v>239</v>
      </c>
      <c r="D312" s="603"/>
      <c r="E312" s="260"/>
      <c r="F312" s="262"/>
      <c r="G312" s="262"/>
      <c r="H312" s="378">
        <f>H76*H311</f>
        <v>221.53310643894659</v>
      </c>
      <c r="I312" s="378">
        <f t="shared" ref="I312:N312" si="28">I76*I311</f>
        <v>161.07601757366618</v>
      </c>
      <c r="J312" s="378">
        <f t="shared" si="28"/>
        <v>26.329921755632078</v>
      </c>
      <c r="K312" s="378">
        <f t="shared" si="28"/>
        <v>0</v>
      </c>
      <c r="L312" s="378">
        <f t="shared" si="28"/>
        <v>0</v>
      </c>
      <c r="M312" s="378">
        <f t="shared" si="28"/>
        <v>0</v>
      </c>
      <c r="N312" s="378">
        <f t="shared" si="28"/>
        <v>0</v>
      </c>
      <c r="O312" s="251"/>
      <c r="P312" s="277">
        <f>SUM(H312:O312)</f>
        <v>408.93904576824485</v>
      </c>
      <c r="Q312" s="66"/>
    </row>
    <row r="313" spans="1:17" ht="15" x14ac:dyDescent="0.25">
      <c r="A313" s="611"/>
      <c r="B313" s="381"/>
      <c r="C313" s="603" t="s">
        <v>240</v>
      </c>
      <c r="D313" s="603"/>
      <c r="E313" s="260"/>
      <c r="F313" s="262"/>
      <c r="G313" s="262"/>
      <c r="H313" s="378">
        <f>H155*H311</f>
        <v>132.03297099999997</v>
      </c>
      <c r="I313" s="378">
        <f t="shared" ref="I313:N313" si="29">I155*I311</f>
        <v>623.73026666666669</v>
      </c>
      <c r="J313" s="378">
        <f t="shared" si="29"/>
        <v>0</v>
      </c>
      <c r="K313" s="378">
        <f t="shared" si="29"/>
        <v>0</v>
      </c>
      <c r="L313" s="378">
        <f t="shared" si="29"/>
        <v>0</v>
      </c>
      <c r="M313" s="378">
        <f t="shared" si="29"/>
        <v>0</v>
      </c>
      <c r="N313" s="378">
        <f t="shared" si="29"/>
        <v>0</v>
      </c>
      <c r="O313" s="251"/>
      <c r="P313" s="277">
        <f>SUM(H313:O313)</f>
        <v>755.76323766666667</v>
      </c>
      <c r="Q313" s="66"/>
    </row>
    <row r="314" spans="1:17" ht="15" x14ac:dyDescent="0.25">
      <c r="A314" s="611"/>
      <c r="B314" s="381"/>
      <c r="C314" s="603" t="s">
        <v>241</v>
      </c>
      <c r="D314" s="603"/>
      <c r="E314" s="260"/>
      <c r="F314" s="262"/>
      <c r="G314" s="262"/>
      <c r="H314" s="378">
        <f>H235*H311</f>
        <v>41.66884219422338</v>
      </c>
      <c r="I314" s="378">
        <f t="shared" ref="I314:N314" si="30">I235*I311</f>
        <v>119.04295972552251</v>
      </c>
      <c r="J314" s="378">
        <f t="shared" si="30"/>
        <v>0</v>
      </c>
      <c r="K314" s="378">
        <f t="shared" si="30"/>
        <v>0</v>
      </c>
      <c r="L314" s="378">
        <f t="shared" si="30"/>
        <v>0</v>
      </c>
      <c r="M314" s="378">
        <f t="shared" si="30"/>
        <v>0</v>
      </c>
      <c r="N314" s="378">
        <f t="shared" si="30"/>
        <v>0</v>
      </c>
      <c r="O314" s="251"/>
      <c r="P314" s="277">
        <f t="shared" ref="P314" si="31">SUM(H314:O314)</f>
        <v>160.71180191974588</v>
      </c>
      <c r="Q314" s="66"/>
    </row>
    <row r="315" spans="1:17" ht="15" x14ac:dyDescent="0.25">
      <c r="A315" s="611"/>
      <c r="B315" s="381"/>
      <c r="C315" s="603" t="s">
        <v>242</v>
      </c>
      <c r="D315" s="603"/>
      <c r="E315" s="260"/>
      <c r="F315" s="262"/>
      <c r="G315" s="262"/>
      <c r="H315" s="378">
        <f>H306*H311</f>
        <v>679.75799999999992</v>
      </c>
      <c r="I315" s="378">
        <f>I306*I311</f>
        <v>253.01560000000001</v>
      </c>
      <c r="J315" s="378">
        <f>J308*J311</f>
        <v>0</v>
      </c>
      <c r="K315" s="378">
        <f>K308*K311</f>
        <v>0</v>
      </c>
      <c r="L315" s="378">
        <f>L308*L311</f>
        <v>0</v>
      </c>
      <c r="M315" s="378">
        <f>M308*M311</f>
        <v>0</v>
      </c>
      <c r="N315" s="378">
        <f>N306*N311</f>
        <v>0</v>
      </c>
      <c r="O315" s="251"/>
      <c r="P315" s="277">
        <f>SUM(H315:O315)</f>
        <v>932.77359999999999</v>
      </c>
      <c r="Q315" s="66"/>
    </row>
    <row r="316" spans="1:17" ht="15" x14ac:dyDescent="0.25">
      <c r="A316" s="611"/>
      <c r="B316" s="275"/>
      <c r="C316" s="379" t="s">
        <v>207</v>
      </c>
      <c r="D316" s="260"/>
      <c r="E316" s="260"/>
      <c r="F316" s="258"/>
      <c r="G316" s="258"/>
      <c r="H316" s="264">
        <f>SUM(H312:H315)</f>
        <v>1074.9929196331698</v>
      </c>
      <c r="I316" s="264">
        <f>SUM(I312:I315)</f>
        <v>1156.8648439658552</v>
      </c>
      <c r="J316" s="264">
        <f>SUM(J312:J315)</f>
        <v>26.329921755632078</v>
      </c>
      <c r="K316" s="264">
        <f>SUM(K312:K315)</f>
        <v>0</v>
      </c>
      <c r="L316" s="264">
        <f t="shared" ref="L316:N316" si="32">SUM(L312:L315)</f>
        <v>0</v>
      </c>
      <c r="M316" s="264">
        <f t="shared" si="32"/>
        <v>0</v>
      </c>
      <c r="N316" s="264">
        <f t="shared" si="32"/>
        <v>0</v>
      </c>
      <c r="O316" s="260"/>
      <c r="P316" s="278">
        <f>SUM(P312:P315)</f>
        <v>2258.1876853546573</v>
      </c>
      <c r="Q316" s="66"/>
    </row>
    <row r="317" spans="1:17" x14ac:dyDescent="0.25">
      <c r="B317" s="407"/>
      <c r="C317" s="603" t="s">
        <v>435</v>
      </c>
      <c r="D317" s="603"/>
      <c r="E317" s="54"/>
      <c r="F317" s="44"/>
      <c r="G317" s="44"/>
      <c r="H317" s="251">
        <f>$H$307*'6.  Persistence Rates'!$H$28</f>
        <v>46357.85152330796</v>
      </c>
      <c r="I317" s="251">
        <f>I307*'6.  Persistence Rates'!$H$28</f>
        <v>24849.705127626392</v>
      </c>
      <c r="J317" s="251">
        <f>$J$309*'6.  Persistence Rates'!$T$28</f>
        <v>0</v>
      </c>
      <c r="K317" s="251">
        <f>$K$309*'6.  Persistence Rates'!$T$28</f>
        <v>0</v>
      </c>
      <c r="L317" s="251">
        <f>$L$308*'6.  Persistence Rates'!$T$28</f>
        <v>0</v>
      </c>
      <c r="M317" s="251">
        <f>$M$308*'6.  Persistence Rates'!$T$28</f>
        <v>0</v>
      </c>
      <c r="N317" s="251">
        <f>$N$306*'6.  Persistence Rates'!$H$28</f>
        <v>0</v>
      </c>
      <c r="O317" s="44"/>
      <c r="P317" s="408"/>
    </row>
    <row r="318" spans="1:17" x14ac:dyDescent="0.25">
      <c r="B318" s="407"/>
      <c r="C318" s="603" t="s">
        <v>436</v>
      </c>
      <c r="D318" s="603"/>
      <c r="E318" s="54"/>
      <c r="F318" s="44"/>
      <c r="G318" s="44"/>
      <c r="H318" s="251">
        <f>$H$307*'6.  Persistence Rates'!$I$28</f>
        <v>0</v>
      </c>
      <c r="I318" s="251">
        <f>$I$307*'6.  Persistence Rates'!$I$28</f>
        <v>0</v>
      </c>
      <c r="J318" s="251">
        <f>$J$309*'6.  Persistence Rates'!$U$28</f>
        <v>0</v>
      </c>
      <c r="K318" s="251">
        <f>$K$309*'6.  Persistence Rates'!$U$28</f>
        <v>0</v>
      </c>
      <c r="L318" s="251">
        <f>$L$308*'6.  Persistence Rates'!$U$28</f>
        <v>0</v>
      </c>
      <c r="M318" s="251">
        <f>$M$308*'6.  Persistence Rates'!$U$28</f>
        <v>0</v>
      </c>
      <c r="N318" s="251">
        <f>$N$306*'6.  Persistence Rates'!$I$28</f>
        <v>0</v>
      </c>
      <c r="O318" s="44"/>
      <c r="P318" s="408"/>
    </row>
    <row r="319" spans="1:17" x14ac:dyDescent="0.25">
      <c r="B319" s="407"/>
      <c r="C319" s="603" t="s">
        <v>437</v>
      </c>
      <c r="D319" s="603"/>
      <c r="E319" s="54"/>
      <c r="F319" s="44"/>
      <c r="G319" s="44"/>
      <c r="H319" s="251">
        <f>$H$307*'6.  Persistence Rates'!$J$28</f>
        <v>0</v>
      </c>
      <c r="I319" s="251">
        <f>$I$307*'6.  Persistence Rates'!$J$28</f>
        <v>0</v>
      </c>
      <c r="J319" s="251">
        <f>$J$309*'6.  Persistence Rates'!$V$28</f>
        <v>0</v>
      </c>
      <c r="K319" s="251">
        <f>$K$309*'6.  Persistence Rates'!$V$28</f>
        <v>0</v>
      </c>
      <c r="L319" s="251">
        <f>$L$308*'6.  Persistence Rates'!$V$28</f>
        <v>0</v>
      </c>
      <c r="M319" s="251">
        <f>$M$308*'6.  Persistence Rates'!$V$28</f>
        <v>0</v>
      </c>
      <c r="N319" s="251">
        <f>$N$306*'6.  Persistence Rates'!$J$28</f>
        <v>0</v>
      </c>
      <c r="O319" s="44"/>
      <c r="P319" s="408"/>
    </row>
    <row r="320" spans="1:17" x14ac:dyDescent="0.25">
      <c r="B320" s="407"/>
      <c r="C320" s="603" t="s">
        <v>438</v>
      </c>
      <c r="D320" s="603"/>
      <c r="E320" s="54"/>
      <c r="F320" s="44"/>
      <c r="G320" s="44"/>
      <c r="H320" s="251">
        <f>$H$307*'6.  Persistence Rates'!$K$28</f>
        <v>0</v>
      </c>
      <c r="I320" s="251">
        <f>$I$307*'6.  Persistence Rates'!$K$28</f>
        <v>0</v>
      </c>
      <c r="J320" s="251">
        <f>$J$309*'6.  Persistence Rates'!$W$28</f>
        <v>0</v>
      </c>
      <c r="K320" s="251">
        <f>$K$309*'6.  Persistence Rates'!$W$28</f>
        <v>0</v>
      </c>
      <c r="L320" s="251">
        <f>$L$308*'6.  Persistence Rates'!$W$28</f>
        <v>0</v>
      </c>
      <c r="M320" s="251">
        <f>$M$308*'6.  Persistence Rates'!$W$28</f>
        <v>0</v>
      </c>
      <c r="N320" s="251">
        <f>$N$306*'6.  Persistence Rates'!$K$28</f>
        <v>0</v>
      </c>
      <c r="O320" s="44"/>
      <c r="P320" s="408"/>
    </row>
    <row r="321" spans="2:16" x14ac:dyDescent="0.25">
      <c r="B321" s="407"/>
      <c r="C321" s="603" t="s">
        <v>439</v>
      </c>
      <c r="D321" s="603"/>
      <c r="E321" s="54"/>
      <c r="F321" s="44"/>
      <c r="G321" s="44"/>
      <c r="H321" s="251">
        <f>$H$307*'6.  Persistence Rates'!$L$28</f>
        <v>0</v>
      </c>
      <c r="I321" s="251">
        <f>$I$307*'6.  Persistence Rates'!$L$28</f>
        <v>0</v>
      </c>
      <c r="J321" s="251">
        <f>$J$309*'6.  Persistence Rates'!$X$28</f>
        <v>0</v>
      </c>
      <c r="K321" s="251">
        <f>$K$309*'6.  Persistence Rates'!$X$28</f>
        <v>0</v>
      </c>
      <c r="L321" s="251">
        <f>$L$308*'6.  Persistence Rates'!$X$28</f>
        <v>0</v>
      </c>
      <c r="M321" s="251">
        <f>$M$308*'6.  Persistence Rates'!$X$28</f>
        <v>0</v>
      </c>
      <c r="N321" s="251">
        <f>$N$306*'6.  Persistence Rates'!$L$28</f>
        <v>0</v>
      </c>
      <c r="O321" s="44"/>
      <c r="P321" s="408"/>
    </row>
    <row r="322" spans="2:16" x14ac:dyDescent="0.25">
      <c r="B322" s="409"/>
      <c r="C322" s="615" t="s">
        <v>440</v>
      </c>
      <c r="D322" s="615"/>
      <c r="E322" s="410"/>
      <c r="F322" s="112"/>
      <c r="G322" s="112"/>
      <c r="H322" s="523">
        <f>$H$307*'6.  Persistence Rates'!$M$28</f>
        <v>0</v>
      </c>
      <c r="I322" s="523">
        <f>$I$307*'6.  Persistence Rates'!$M$28</f>
        <v>0</v>
      </c>
      <c r="J322" s="523">
        <f>$J$309*'6.  Persistence Rates'!$Y$28</f>
        <v>0</v>
      </c>
      <c r="K322" s="523">
        <f>$K$309*'6.  Persistence Rates'!$Y$28</f>
        <v>0</v>
      </c>
      <c r="L322" s="523">
        <f>$L$308*'6.  Persistence Rates'!$Y$28</f>
        <v>0</v>
      </c>
      <c r="M322" s="523">
        <f>$M$308*'6.  Persistence Rates'!$Y$28</f>
        <v>0</v>
      </c>
      <c r="N322" s="523">
        <f>$N$306*'6.  Persistence Rates'!$M$28</f>
        <v>0</v>
      </c>
      <c r="O322" s="112"/>
      <c r="P322" s="411"/>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51"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111" activePane="bottomLeft" state="frozen"/>
      <selection pane="bottomLeft" activeCell="H147" sqref="H147"/>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0" width="12.7109375" style="23" customWidth="1"/>
    <col min="11" max="12" width="12.7109375" style="23" hidden="1" customWidth="1"/>
    <col min="13" max="13" width="12.7109375" style="23" customWidth="1"/>
    <col min="14" max="14" width="12.7109375" style="23" hidden="1"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16"/>
      <c r="B1" s="616"/>
      <c r="C1" s="616"/>
      <c r="D1" s="616"/>
      <c r="E1" s="616"/>
      <c r="F1" s="616"/>
      <c r="G1" s="616"/>
      <c r="H1" s="616"/>
      <c r="I1" s="616"/>
      <c r="J1" s="616"/>
      <c r="K1" s="616"/>
      <c r="L1" s="616"/>
      <c r="M1" s="616"/>
      <c r="N1" s="616"/>
      <c r="O1" s="616"/>
    </row>
    <row r="2" spans="1:18" ht="20.25" x14ac:dyDescent="0.3">
      <c r="B2" s="630" t="s">
        <v>265</v>
      </c>
      <c r="C2" s="630"/>
      <c r="D2" s="630"/>
      <c r="E2" s="630"/>
      <c r="F2" s="630"/>
      <c r="G2" s="630"/>
      <c r="H2" s="630"/>
      <c r="I2" s="630"/>
      <c r="J2" s="630"/>
      <c r="K2" s="630"/>
      <c r="L2" s="630"/>
      <c r="M2" s="630"/>
      <c r="N2" s="630"/>
      <c r="O2" s="630"/>
      <c r="P2" s="630"/>
    </row>
    <row r="3" spans="1:18" ht="13.5" customHeight="1" outlineLevel="1" x14ac:dyDescent="0.3">
      <c r="B3" s="35"/>
      <c r="C3" s="177"/>
      <c r="D3" s="46"/>
      <c r="E3" s="35"/>
      <c r="F3" s="35"/>
      <c r="G3" s="35"/>
      <c r="H3" s="35"/>
      <c r="I3" s="35"/>
      <c r="J3" s="35"/>
      <c r="K3" s="35"/>
      <c r="L3" s="35"/>
      <c r="M3" s="35"/>
      <c r="N3" s="35"/>
      <c r="O3" s="35"/>
      <c r="P3" s="35"/>
    </row>
    <row r="4" spans="1:18" ht="24.75" customHeight="1" outlineLevel="1" x14ac:dyDescent="0.3">
      <c r="A4" s="65"/>
      <c r="B4" s="63"/>
      <c r="C4" s="369" t="s">
        <v>400</v>
      </c>
      <c r="D4" s="391"/>
      <c r="E4" s="622" t="s">
        <v>494</v>
      </c>
      <c r="F4" s="622"/>
      <c r="G4" s="622"/>
      <c r="H4" s="622"/>
      <c r="I4" s="622"/>
      <c r="J4" s="622"/>
      <c r="K4" s="622"/>
      <c r="L4" s="622"/>
      <c r="M4" s="622"/>
      <c r="N4" s="622"/>
      <c r="O4" s="622"/>
      <c r="P4" s="622"/>
    </row>
    <row r="5" spans="1:18" ht="36" customHeight="1" outlineLevel="1" x14ac:dyDescent="0.3">
      <c r="A5" s="65"/>
      <c r="B5" s="468"/>
      <c r="C5" s="369"/>
      <c r="D5" s="391"/>
      <c r="E5" s="622" t="s">
        <v>495</v>
      </c>
      <c r="F5" s="622"/>
      <c r="G5" s="622"/>
      <c r="H5" s="622"/>
      <c r="I5" s="622"/>
      <c r="J5" s="622"/>
      <c r="K5" s="622"/>
      <c r="L5" s="622"/>
      <c r="M5" s="622"/>
      <c r="N5" s="622"/>
      <c r="O5" s="622"/>
      <c r="P5" s="622"/>
    </row>
    <row r="6" spans="1:18" ht="18.75" outlineLevel="1" x14ac:dyDescent="0.3">
      <c r="B6" s="63"/>
      <c r="C6" s="392"/>
      <c r="D6" s="391"/>
      <c r="E6" s="637" t="s">
        <v>357</v>
      </c>
      <c r="F6" s="637"/>
      <c r="G6" s="637"/>
      <c r="H6" s="637"/>
      <c r="I6" s="637"/>
      <c r="J6" s="637"/>
      <c r="K6" s="637"/>
      <c r="L6" s="637"/>
      <c r="M6" s="637"/>
      <c r="N6" s="637"/>
      <c r="O6" s="637"/>
      <c r="P6" s="637"/>
    </row>
    <row r="7" spans="1:18" ht="18.75" outlineLevel="1" x14ac:dyDescent="0.3">
      <c r="B7" s="239"/>
      <c r="C7" s="392"/>
      <c r="D7" s="391"/>
      <c r="E7" s="637" t="s">
        <v>358</v>
      </c>
      <c r="F7" s="637"/>
      <c r="G7" s="637"/>
      <c r="H7" s="637"/>
      <c r="I7" s="637"/>
      <c r="J7" s="637"/>
      <c r="K7" s="637"/>
      <c r="L7" s="637"/>
      <c r="M7" s="637"/>
      <c r="N7" s="637"/>
      <c r="O7" s="637"/>
      <c r="P7" s="637"/>
    </row>
    <row r="8" spans="1:18" ht="18.75" outlineLevel="1" x14ac:dyDescent="0.3">
      <c r="B8" s="63"/>
      <c r="C8" s="392"/>
      <c r="D8" s="391"/>
      <c r="E8" s="637" t="s">
        <v>484</v>
      </c>
      <c r="F8" s="637"/>
      <c r="G8" s="637"/>
      <c r="H8" s="637"/>
      <c r="I8" s="637"/>
      <c r="J8" s="637"/>
      <c r="K8" s="637"/>
      <c r="L8" s="637"/>
      <c r="M8" s="637"/>
      <c r="N8" s="637"/>
      <c r="O8" s="637"/>
      <c r="P8" s="637"/>
      <c r="R8" s="82"/>
    </row>
    <row r="9" spans="1:18" ht="14.25" customHeight="1" outlineLevel="1" x14ac:dyDescent="0.3">
      <c r="B9" s="239"/>
      <c r="C9" s="392"/>
      <c r="D9" s="391"/>
      <c r="E9" s="47"/>
      <c r="F9" s="391"/>
      <c r="G9" s="391"/>
      <c r="H9" s="391"/>
      <c r="I9" s="391"/>
      <c r="J9" s="391"/>
      <c r="K9" s="391"/>
      <c r="L9" s="391"/>
      <c r="M9" s="391"/>
      <c r="N9" s="391"/>
      <c r="O9" s="391"/>
      <c r="P9" s="391"/>
      <c r="R9" s="82"/>
    </row>
    <row r="10" spans="1:18" ht="9" customHeight="1" outlineLevel="1" x14ac:dyDescent="0.3">
      <c r="B10" s="63"/>
      <c r="C10" s="177"/>
      <c r="D10" s="63"/>
      <c r="E10" s="170"/>
      <c r="F10" s="63"/>
      <c r="G10" s="63"/>
      <c r="H10" s="63"/>
      <c r="I10" s="63"/>
      <c r="J10" s="63"/>
      <c r="K10" s="63"/>
      <c r="L10" s="63"/>
      <c r="M10" s="63"/>
      <c r="N10" s="63"/>
      <c r="O10" s="63"/>
      <c r="P10" s="63"/>
      <c r="R10" s="82"/>
    </row>
    <row r="11" spans="1:18" ht="15.75" customHeight="1" outlineLevel="1" x14ac:dyDescent="0.3">
      <c r="B11" s="63"/>
      <c r="C11" s="84" t="s">
        <v>338</v>
      </c>
      <c r="D11" s="63"/>
      <c r="E11" s="631" t="s">
        <v>364</v>
      </c>
      <c r="F11" s="631"/>
      <c r="G11" s="63"/>
      <c r="H11" s="63"/>
      <c r="I11" s="63"/>
      <c r="J11" s="63"/>
      <c r="K11" s="63"/>
      <c r="L11" s="63"/>
      <c r="M11" s="63"/>
      <c r="N11" s="63"/>
      <c r="O11" s="63"/>
      <c r="P11" s="63"/>
      <c r="R11" s="82"/>
    </row>
    <row r="12" spans="1:18" ht="14.25" customHeight="1" outlineLevel="1" x14ac:dyDescent="0.3">
      <c r="B12" s="63"/>
      <c r="C12" s="63"/>
      <c r="D12" s="63"/>
      <c r="E12" s="566" t="s">
        <v>339</v>
      </c>
      <c r="F12" s="566"/>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1" t="s">
        <v>472</v>
      </c>
      <c r="C14" s="49"/>
      <c r="D14" s="51"/>
      <c r="E14" s="51"/>
    </row>
    <row r="15" spans="1:18" ht="45" x14ac:dyDescent="0.25">
      <c r="B15" s="626" t="s">
        <v>58</v>
      </c>
      <c r="C15" s="617" t="s">
        <v>0</v>
      </c>
      <c r="D15" s="617" t="s">
        <v>44</v>
      </c>
      <c r="E15" s="617" t="s">
        <v>206</v>
      </c>
      <c r="F15" s="427" t="s">
        <v>203</v>
      </c>
      <c r="G15" s="427" t="s">
        <v>45</v>
      </c>
      <c r="H15" s="628" t="s">
        <v>59</v>
      </c>
      <c r="I15" s="628"/>
      <c r="J15" s="628"/>
      <c r="K15" s="628"/>
      <c r="L15" s="628"/>
      <c r="M15" s="628"/>
      <c r="N15" s="628"/>
      <c r="O15" s="628"/>
      <c r="P15" s="629"/>
    </row>
    <row r="16" spans="1:18" ht="60" x14ac:dyDescent="0.25">
      <c r="B16" s="627"/>
      <c r="C16" s="618"/>
      <c r="D16" s="618"/>
      <c r="E16" s="618"/>
      <c r="F16" s="178" t="s">
        <v>214</v>
      </c>
      <c r="G16" s="178" t="s">
        <v>215</v>
      </c>
      <c r="H16" s="141" t="s">
        <v>37</v>
      </c>
      <c r="I16" s="141" t="s">
        <v>39</v>
      </c>
      <c r="J16" s="141" t="s">
        <v>519</v>
      </c>
      <c r="K16" s="141" t="s">
        <v>109</v>
      </c>
      <c r="L16" s="141" t="s">
        <v>40</v>
      </c>
      <c r="M16" s="141" t="s">
        <v>41</v>
      </c>
      <c r="N16" s="141" t="s">
        <v>42</v>
      </c>
      <c r="O16" s="141" t="s">
        <v>105</v>
      </c>
      <c r="P16" s="428" t="s">
        <v>34</v>
      </c>
    </row>
    <row r="17" spans="1:16" ht="22.5" customHeight="1" x14ac:dyDescent="0.25">
      <c r="B17" s="623" t="s">
        <v>142</v>
      </c>
      <c r="C17" s="624"/>
      <c r="D17" s="624"/>
      <c r="E17" s="624"/>
      <c r="F17" s="624"/>
      <c r="G17" s="624"/>
      <c r="H17" s="624"/>
      <c r="I17" s="624"/>
      <c r="J17" s="624"/>
      <c r="K17" s="624"/>
      <c r="L17" s="624"/>
      <c r="M17" s="624"/>
      <c r="N17" s="624"/>
      <c r="O17" s="624"/>
      <c r="P17" s="625"/>
    </row>
    <row r="18" spans="1:16" ht="26.25" customHeight="1" x14ac:dyDescent="0.25">
      <c r="A18" s="34"/>
      <c r="B18" s="632" t="s">
        <v>143</v>
      </c>
      <c r="C18" s="633"/>
      <c r="D18" s="633"/>
      <c r="E18" s="633"/>
      <c r="F18" s="633"/>
      <c r="G18" s="633"/>
      <c r="H18" s="633"/>
      <c r="I18" s="633"/>
      <c r="J18" s="633"/>
      <c r="K18" s="633"/>
      <c r="L18" s="633"/>
      <c r="M18" s="633"/>
      <c r="N18" s="633"/>
      <c r="O18" s="633"/>
      <c r="P18" s="634"/>
    </row>
    <row r="19" spans="1:16" ht="15" customHeight="1" x14ac:dyDescent="0.25">
      <c r="A19" s="34"/>
      <c r="B19" s="429">
        <v>1</v>
      </c>
      <c r="C19" s="414" t="s">
        <v>144</v>
      </c>
      <c r="D19" s="251" t="s">
        <v>33</v>
      </c>
      <c r="E19" s="415"/>
      <c r="F19" s="296">
        <v>13317</v>
      </c>
      <c r="G19" s="296">
        <v>1</v>
      </c>
      <c r="H19" s="426">
        <v>1</v>
      </c>
      <c r="I19" s="416"/>
      <c r="J19" s="416"/>
      <c r="K19" s="416"/>
      <c r="L19" s="416"/>
      <c r="M19" s="416"/>
      <c r="N19" s="416"/>
      <c r="O19" s="416"/>
      <c r="P19" s="430">
        <f>SUM(H19:O19)</f>
        <v>1</v>
      </c>
    </row>
    <row r="20" spans="1:16" x14ac:dyDescent="0.25">
      <c r="A20" s="8"/>
      <c r="B20" s="429">
        <v>2</v>
      </c>
      <c r="C20" s="414" t="s">
        <v>145</v>
      </c>
      <c r="D20" s="251" t="s">
        <v>33</v>
      </c>
      <c r="E20" s="417"/>
      <c r="F20" s="296">
        <v>24602</v>
      </c>
      <c r="G20" s="296">
        <v>2</v>
      </c>
      <c r="H20" s="426">
        <v>1</v>
      </c>
      <c r="I20" s="416"/>
      <c r="J20" s="416"/>
      <c r="K20" s="416"/>
      <c r="L20" s="416"/>
      <c r="M20" s="416"/>
      <c r="N20" s="416"/>
      <c r="O20" s="416"/>
      <c r="P20" s="430">
        <f t="shared" ref="P20:P81" si="0">SUM(H20:O20)</f>
        <v>1</v>
      </c>
    </row>
    <row r="21" spans="1:16" x14ac:dyDescent="0.25">
      <c r="A21" s="34"/>
      <c r="B21" s="429">
        <v>3</v>
      </c>
      <c r="C21" s="414" t="s">
        <v>146</v>
      </c>
      <c r="D21" s="251" t="s">
        <v>33</v>
      </c>
      <c r="E21" s="417"/>
      <c r="F21" s="296">
        <v>1323</v>
      </c>
      <c r="G21" s="296">
        <v>0</v>
      </c>
      <c r="H21" s="426">
        <v>1</v>
      </c>
      <c r="I21" s="416"/>
      <c r="J21" s="416"/>
      <c r="K21" s="416"/>
      <c r="L21" s="416"/>
      <c r="M21" s="416"/>
      <c r="N21" s="416"/>
      <c r="O21" s="416"/>
      <c r="P21" s="430">
        <f t="shared" si="0"/>
        <v>1</v>
      </c>
    </row>
    <row r="22" spans="1:16" x14ac:dyDescent="0.25">
      <c r="A22" s="34"/>
      <c r="B22" s="429">
        <v>4</v>
      </c>
      <c r="C22" s="414" t="s">
        <v>147</v>
      </c>
      <c r="D22" s="251" t="s">
        <v>33</v>
      </c>
      <c r="E22" s="417"/>
      <c r="F22" s="296">
        <v>0</v>
      </c>
      <c r="G22" s="296">
        <v>0</v>
      </c>
      <c r="H22" s="426">
        <v>0</v>
      </c>
      <c r="I22" s="416"/>
      <c r="J22" s="416"/>
      <c r="K22" s="416"/>
      <c r="L22" s="416"/>
      <c r="M22" s="416"/>
      <c r="N22" s="416"/>
      <c r="O22" s="416"/>
      <c r="P22" s="430">
        <f t="shared" si="0"/>
        <v>0</v>
      </c>
    </row>
    <row r="23" spans="1:16" x14ac:dyDescent="0.25">
      <c r="A23" s="34"/>
      <c r="B23" s="429">
        <v>5</v>
      </c>
      <c r="C23" s="414" t="s">
        <v>148</v>
      </c>
      <c r="D23" s="251" t="s">
        <v>33</v>
      </c>
      <c r="E23" s="417"/>
      <c r="F23" s="296">
        <v>0</v>
      </c>
      <c r="G23" s="296">
        <v>0</v>
      </c>
      <c r="H23" s="426">
        <v>0</v>
      </c>
      <c r="I23" s="416"/>
      <c r="J23" s="416"/>
      <c r="K23" s="416"/>
      <c r="L23" s="416"/>
      <c r="M23" s="416"/>
      <c r="N23" s="416"/>
      <c r="O23" s="416"/>
      <c r="P23" s="430">
        <f t="shared" si="0"/>
        <v>0</v>
      </c>
    </row>
    <row r="24" spans="1:16" ht="28.5" x14ac:dyDescent="0.25">
      <c r="A24" s="34"/>
      <c r="B24" s="429">
        <v>6</v>
      </c>
      <c r="C24" s="414" t="s">
        <v>149</v>
      </c>
      <c r="D24" s="251" t="s">
        <v>33</v>
      </c>
      <c r="E24" s="417"/>
      <c r="F24" s="296">
        <v>0</v>
      </c>
      <c r="G24" s="296">
        <v>0</v>
      </c>
      <c r="H24" s="426">
        <v>0</v>
      </c>
      <c r="I24" s="416"/>
      <c r="J24" s="416"/>
      <c r="K24" s="416"/>
      <c r="L24" s="416"/>
      <c r="M24" s="416"/>
      <c r="N24" s="416"/>
      <c r="O24" s="416"/>
      <c r="P24" s="430">
        <f t="shared" si="0"/>
        <v>0</v>
      </c>
    </row>
    <row r="25" spans="1:16" x14ac:dyDescent="0.25">
      <c r="A25" s="34"/>
      <c r="B25" s="431" t="s">
        <v>259</v>
      </c>
      <c r="C25" s="500"/>
      <c r="D25" s="251" t="s">
        <v>254</v>
      </c>
      <c r="E25" s="417"/>
      <c r="F25" s="296"/>
      <c r="G25" s="296">
        <v>0</v>
      </c>
      <c r="H25" s="426">
        <v>1</v>
      </c>
      <c r="I25" s="416"/>
      <c r="J25" s="416"/>
      <c r="K25" s="416"/>
      <c r="L25" s="416"/>
      <c r="M25" s="416"/>
      <c r="N25" s="416"/>
      <c r="O25" s="416"/>
      <c r="P25" s="430">
        <f t="shared" si="0"/>
        <v>1</v>
      </c>
    </row>
    <row r="26" spans="1:16" x14ac:dyDescent="0.25">
      <c r="A26" s="34"/>
      <c r="B26" s="429"/>
      <c r="C26" s="601"/>
      <c r="D26" s="601"/>
      <c r="E26" s="266"/>
      <c r="F26" s="296"/>
      <c r="G26" s="296"/>
      <c r="H26" s="426"/>
      <c r="I26" s="416"/>
      <c r="J26" s="416"/>
      <c r="K26" s="416"/>
      <c r="L26" s="416"/>
      <c r="M26" s="416"/>
      <c r="N26" s="416"/>
      <c r="O26" s="416"/>
      <c r="P26" s="430"/>
    </row>
    <row r="27" spans="1:16" x14ac:dyDescent="0.25">
      <c r="A27" s="34"/>
      <c r="B27" s="429"/>
      <c r="C27" s="601"/>
      <c r="D27" s="601"/>
      <c r="E27" s="266"/>
      <c r="F27" s="296"/>
      <c r="G27" s="296"/>
      <c r="H27" s="426"/>
      <c r="I27" s="416"/>
      <c r="J27" s="416"/>
      <c r="K27" s="416"/>
      <c r="L27" s="416"/>
      <c r="M27" s="416"/>
      <c r="N27" s="416"/>
      <c r="O27" s="416"/>
      <c r="P27" s="430"/>
    </row>
    <row r="28" spans="1:16" x14ac:dyDescent="0.25">
      <c r="A28" s="34"/>
      <c r="B28" s="429"/>
      <c r="C28" s="601"/>
      <c r="D28" s="601"/>
      <c r="E28" s="266"/>
      <c r="F28" s="296"/>
      <c r="G28" s="296"/>
      <c r="H28" s="426"/>
      <c r="I28" s="416"/>
      <c r="J28" s="416"/>
      <c r="K28" s="416"/>
      <c r="L28" s="416"/>
      <c r="M28" s="416"/>
      <c r="N28" s="416"/>
      <c r="O28" s="416"/>
      <c r="P28" s="430"/>
    </row>
    <row r="29" spans="1:16" ht="25.5" customHeight="1" x14ac:dyDescent="0.25">
      <c r="A29" s="34"/>
      <c r="B29" s="632" t="s">
        <v>150</v>
      </c>
      <c r="C29" s="633"/>
      <c r="D29" s="633"/>
      <c r="E29" s="633"/>
      <c r="F29" s="633"/>
      <c r="G29" s="633"/>
      <c r="H29" s="633"/>
      <c r="I29" s="633"/>
      <c r="J29" s="633"/>
      <c r="K29" s="633"/>
      <c r="L29" s="633"/>
      <c r="M29" s="633"/>
      <c r="N29" s="633"/>
      <c r="O29" s="633"/>
      <c r="P29" s="634"/>
    </row>
    <row r="30" spans="1:16" x14ac:dyDescent="0.25">
      <c r="A30" s="34"/>
      <c r="B30" s="429">
        <v>7</v>
      </c>
      <c r="C30" s="414" t="s">
        <v>151</v>
      </c>
      <c r="D30" s="251" t="s">
        <v>33</v>
      </c>
      <c r="E30" s="417">
        <v>12</v>
      </c>
      <c r="F30" s="296">
        <v>0</v>
      </c>
      <c r="G30" s="296">
        <v>0</v>
      </c>
      <c r="H30" s="416"/>
      <c r="I30" s="426">
        <v>0</v>
      </c>
      <c r="J30" s="426">
        <v>0</v>
      </c>
      <c r="K30" s="426">
        <v>0</v>
      </c>
      <c r="L30" s="416"/>
      <c r="M30" s="416"/>
      <c r="N30" s="416"/>
      <c r="O30" s="416"/>
      <c r="P30" s="430">
        <f t="shared" si="0"/>
        <v>0</v>
      </c>
    </row>
    <row r="31" spans="1:16" ht="28.5" x14ac:dyDescent="0.25">
      <c r="A31" s="34"/>
      <c r="B31" s="429">
        <v>8</v>
      </c>
      <c r="C31" s="414" t="s">
        <v>152</v>
      </c>
      <c r="D31" s="251" t="s">
        <v>33</v>
      </c>
      <c r="E31" s="417">
        <v>12</v>
      </c>
      <c r="F31" s="296">
        <v>51253</v>
      </c>
      <c r="G31" s="296">
        <v>10</v>
      </c>
      <c r="H31" s="416"/>
      <c r="I31" s="426">
        <v>1</v>
      </c>
      <c r="J31" s="426">
        <v>0</v>
      </c>
      <c r="K31" s="426">
        <v>0</v>
      </c>
      <c r="L31" s="416"/>
      <c r="M31" s="416"/>
      <c r="N31" s="416"/>
      <c r="O31" s="416"/>
      <c r="P31" s="430">
        <f t="shared" si="0"/>
        <v>1</v>
      </c>
    </row>
    <row r="32" spans="1:16" ht="28.5" x14ac:dyDescent="0.25">
      <c r="A32" s="34"/>
      <c r="B32" s="429">
        <v>9</v>
      </c>
      <c r="C32" s="414" t="s">
        <v>153</v>
      </c>
      <c r="D32" s="251" t="s">
        <v>33</v>
      </c>
      <c r="E32" s="417">
        <v>12</v>
      </c>
      <c r="F32" s="296">
        <v>20751</v>
      </c>
      <c r="G32" s="296">
        <v>5</v>
      </c>
      <c r="H32" s="416"/>
      <c r="I32" s="426">
        <v>1</v>
      </c>
      <c r="J32" s="426">
        <v>0</v>
      </c>
      <c r="K32" s="426">
        <v>0</v>
      </c>
      <c r="L32" s="416"/>
      <c r="M32" s="416"/>
      <c r="N32" s="416"/>
      <c r="O32" s="416"/>
      <c r="P32" s="430">
        <f t="shared" si="0"/>
        <v>1</v>
      </c>
    </row>
    <row r="33" spans="1:16" ht="28.5" x14ac:dyDescent="0.25">
      <c r="A33" s="34"/>
      <c r="B33" s="429">
        <v>10</v>
      </c>
      <c r="C33" s="414" t="s">
        <v>154</v>
      </c>
      <c r="D33" s="251" t="s">
        <v>33</v>
      </c>
      <c r="E33" s="417">
        <v>12</v>
      </c>
      <c r="F33" s="296">
        <v>0</v>
      </c>
      <c r="G33" s="296">
        <v>0</v>
      </c>
      <c r="H33" s="416"/>
      <c r="I33" s="426">
        <v>0</v>
      </c>
      <c r="J33" s="426">
        <v>0</v>
      </c>
      <c r="K33" s="426">
        <v>0</v>
      </c>
      <c r="L33" s="416"/>
      <c r="M33" s="416"/>
      <c r="N33" s="416"/>
      <c r="O33" s="416"/>
      <c r="P33" s="430">
        <f t="shared" si="0"/>
        <v>0</v>
      </c>
    </row>
    <row r="34" spans="1:16" ht="28.5" x14ac:dyDescent="0.25">
      <c r="A34" s="34"/>
      <c r="B34" s="429">
        <v>11</v>
      </c>
      <c r="C34" s="414" t="s">
        <v>155</v>
      </c>
      <c r="D34" s="251" t="s">
        <v>33</v>
      </c>
      <c r="E34" s="417">
        <v>3</v>
      </c>
      <c r="F34" s="296">
        <v>0</v>
      </c>
      <c r="G34" s="296">
        <v>0</v>
      </c>
      <c r="H34" s="416"/>
      <c r="I34" s="426">
        <v>0</v>
      </c>
      <c r="J34" s="426">
        <v>0</v>
      </c>
      <c r="K34" s="426">
        <v>0</v>
      </c>
      <c r="L34" s="416"/>
      <c r="M34" s="416"/>
      <c r="N34" s="416"/>
      <c r="O34" s="416"/>
      <c r="P34" s="430">
        <f t="shared" si="0"/>
        <v>0</v>
      </c>
    </row>
    <row r="35" spans="1:16" x14ac:dyDescent="0.25">
      <c r="A35" s="34"/>
      <c r="B35" s="431" t="s">
        <v>259</v>
      </c>
      <c r="C35" s="414"/>
      <c r="D35" s="251" t="s">
        <v>254</v>
      </c>
      <c r="E35" s="417"/>
      <c r="F35" s="296"/>
      <c r="G35" s="296">
        <v>0</v>
      </c>
      <c r="H35" s="416"/>
      <c r="I35" s="426">
        <v>1</v>
      </c>
      <c r="J35" s="426">
        <v>0</v>
      </c>
      <c r="K35" s="416"/>
      <c r="L35" s="416"/>
      <c r="M35" s="416"/>
      <c r="N35" s="416"/>
      <c r="O35" s="416"/>
      <c r="P35" s="430">
        <f t="shared" si="0"/>
        <v>1</v>
      </c>
    </row>
    <row r="36" spans="1:16" x14ac:dyDescent="0.25">
      <c r="A36" s="34"/>
      <c r="B36" s="429"/>
      <c r="C36" s="601"/>
      <c r="D36" s="601"/>
      <c r="E36" s="266"/>
      <c r="F36" s="296"/>
      <c r="G36" s="296"/>
      <c r="H36" s="416"/>
      <c r="I36" s="416"/>
      <c r="J36" s="416"/>
      <c r="K36" s="416"/>
      <c r="L36" s="416"/>
      <c r="M36" s="416"/>
      <c r="N36" s="416"/>
      <c r="O36" s="416"/>
      <c r="P36" s="430"/>
    </row>
    <row r="37" spans="1:16" x14ac:dyDescent="0.25">
      <c r="A37" s="34"/>
      <c r="B37" s="429"/>
      <c r="C37" s="601"/>
      <c r="D37" s="601"/>
      <c r="E37" s="266"/>
      <c r="F37" s="296"/>
      <c r="G37" s="296"/>
      <c r="H37" s="416"/>
      <c r="I37" s="416"/>
      <c r="J37" s="416"/>
      <c r="K37" s="416"/>
      <c r="L37" s="416"/>
      <c r="M37" s="416"/>
      <c r="N37" s="416"/>
      <c r="O37" s="416"/>
      <c r="P37" s="430"/>
    </row>
    <row r="38" spans="1:16" x14ac:dyDescent="0.25">
      <c r="A38" s="34"/>
      <c r="B38" s="429"/>
      <c r="C38" s="601"/>
      <c r="D38" s="601"/>
      <c r="E38" s="266"/>
      <c r="F38" s="296"/>
      <c r="G38" s="296"/>
      <c r="H38" s="416"/>
      <c r="I38" s="416"/>
      <c r="J38" s="416"/>
      <c r="K38" s="416"/>
      <c r="L38" s="416"/>
      <c r="M38" s="416"/>
      <c r="N38" s="416"/>
      <c r="O38" s="416"/>
      <c r="P38" s="430"/>
    </row>
    <row r="39" spans="1:16" ht="26.25" customHeight="1" x14ac:dyDescent="0.25">
      <c r="A39" s="34"/>
      <c r="B39" s="632" t="s">
        <v>11</v>
      </c>
      <c r="C39" s="633"/>
      <c r="D39" s="633"/>
      <c r="E39" s="633"/>
      <c r="F39" s="633"/>
      <c r="G39" s="633"/>
      <c r="H39" s="633"/>
      <c r="I39" s="633"/>
      <c r="J39" s="633"/>
      <c r="K39" s="633"/>
      <c r="L39" s="633"/>
      <c r="M39" s="633"/>
      <c r="N39" s="633"/>
      <c r="O39" s="633"/>
      <c r="P39" s="634"/>
    </row>
    <row r="40" spans="1:16" ht="28.5" x14ac:dyDescent="0.25">
      <c r="A40" s="34"/>
      <c r="B40" s="429">
        <v>12</v>
      </c>
      <c r="C40" s="414" t="s">
        <v>156</v>
      </c>
      <c r="D40" s="251" t="s">
        <v>33</v>
      </c>
      <c r="E40" s="417">
        <v>12</v>
      </c>
      <c r="F40" s="296">
        <v>0</v>
      </c>
      <c r="G40" s="296">
        <v>0</v>
      </c>
      <c r="H40" s="416"/>
      <c r="I40" s="416"/>
      <c r="J40" s="426">
        <v>0</v>
      </c>
      <c r="K40" s="426">
        <v>0</v>
      </c>
      <c r="L40" s="416"/>
      <c r="M40" s="416"/>
      <c r="N40" s="416"/>
      <c r="O40" s="416"/>
      <c r="P40" s="430">
        <f t="shared" si="0"/>
        <v>0</v>
      </c>
    </row>
    <row r="41" spans="1:16" ht="28.5" x14ac:dyDescent="0.25">
      <c r="A41" s="34"/>
      <c r="B41" s="429">
        <v>13</v>
      </c>
      <c r="C41" s="414" t="s">
        <v>157</v>
      </c>
      <c r="D41" s="251" t="s">
        <v>33</v>
      </c>
      <c r="E41" s="417">
        <v>12</v>
      </c>
      <c r="F41" s="296">
        <v>0</v>
      </c>
      <c r="G41" s="296">
        <v>0</v>
      </c>
      <c r="H41" s="416"/>
      <c r="I41" s="416"/>
      <c r="J41" s="426">
        <v>0</v>
      </c>
      <c r="K41" s="426">
        <v>0</v>
      </c>
      <c r="L41" s="416"/>
      <c r="M41" s="416"/>
      <c r="N41" s="416"/>
      <c r="O41" s="416"/>
      <c r="P41" s="430">
        <f t="shared" si="0"/>
        <v>0</v>
      </c>
    </row>
    <row r="42" spans="1:16" ht="28.5" x14ac:dyDescent="0.25">
      <c r="A42" s="34"/>
      <c r="B42" s="429">
        <v>14</v>
      </c>
      <c r="C42" s="414" t="s">
        <v>158</v>
      </c>
      <c r="D42" s="251" t="s">
        <v>33</v>
      </c>
      <c r="E42" s="417">
        <v>12</v>
      </c>
      <c r="F42" s="296">
        <v>0</v>
      </c>
      <c r="G42" s="296">
        <v>0</v>
      </c>
      <c r="H42" s="416"/>
      <c r="I42" s="416"/>
      <c r="J42" s="426">
        <v>0</v>
      </c>
      <c r="K42" s="426">
        <v>0</v>
      </c>
      <c r="L42" s="416"/>
      <c r="M42" s="416"/>
      <c r="N42" s="416"/>
      <c r="O42" s="416"/>
      <c r="P42" s="430">
        <f t="shared" si="0"/>
        <v>0</v>
      </c>
    </row>
    <row r="43" spans="1:16" x14ac:dyDescent="0.25">
      <c r="A43" s="34"/>
      <c r="B43" s="431" t="s">
        <v>259</v>
      </c>
      <c r="C43" s="414"/>
      <c r="D43" s="251" t="s">
        <v>254</v>
      </c>
      <c r="E43" s="417"/>
      <c r="F43" s="296">
        <v>0</v>
      </c>
      <c r="G43" s="296">
        <v>0</v>
      </c>
      <c r="H43" s="416"/>
      <c r="I43" s="416"/>
      <c r="J43" s="416"/>
      <c r="K43" s="416"/>
      <c r="L43" s="416"/>
      <c r="M43" s="416"/>
      <c r="N43" s="416"/>
      <c r="O43" s="416"/>
      <c r="P43" s="430"/>
    </row>
    <row r="44" spans="1:16" x14ac:dyDescent="0.25">
      <c r="A44" s="34"/>
      <c r="B44" s="429"/>
      <c r="C44" s="601"/>
      <c r="D44" s="601"/>
      <c r="E44" s="266"/>
      <c r="F44" s="296"/>
      <c r="G44" s="296"/>
      <c r="H44" s="416"/>
      <c r="I44" s="416"/>
      <c r="J44" s="416"/>
      <c r="K44" s="416"/>
      <c r="L44" s="416"/>
      <c r="M44" s="416"/>
      <c r="N44" s="416"/>
      <c r="O44" s="416"/>
      <c r="P44" s="430"/>
    </row>
    <row r="45" spans="1:16" x14ac:dyDescent="0.25">
      <c r="A45" s="34"/>
      <c r="B45" s="429"/>
      <c r="C45" s="601"/>
      <c r="D45" s="601"/>
      <c r="E45" s="266"/>
      <c r="F45" s="296"/>
      <c r="G45" s="296"/>
      <c r="H45" s="416"/>
      <c r="I45" s="416"/>
      <c r="J45" s="416"/>
      <c r="K45" s="416"/>
      <c r="L45" s="416"/>
      <c r="M45" s="416"/>
      <c r="N45" s="416"/>
      <c r="O45" s="416"/>
      <c r="P45" s="430"/>
    </row>
    <row r="46" spans="1:16" x14ac:dyDescent="0.25">
      <c r="A46" s="34"/>
      <c r="B46" s="429"/>
      <c r="C46" s="601"/>
      <c r="D46" s="601"/>
      <c r="E46" s="266"/>
      <c r="F46" s="296"/>
      <c r="G46" s="296"/>
      <c r="H46" s="416"/>
      <c r="I46" s="416"/>
      <c r="J46" s="416"/>
      <c r="K46" s="416"/>
      <c r="L46" s="416"/>
      <c r="M46" s="416"/>
      <c r="N46" s="416"/>
      <c r="O46" s="416"/>
      <c r="P46" s="430"/>
    </row>
    <row r="47" spans="1:16" ht="24" customHeight="1" x14ac:dyDescent="0.25">
      <c r="A47" s="34"/>
      <c r="B47" s="632" t="s">
        <v>159</v>
      </c>
      <c r="C47" s="633"/>
      <c r="D47" s="633"/>
      <c r="E47" s="633"/>
      <c r="F47" s="633"/>
      <c r="G47" s="633"/>
      <c r="H47" s="633"/>
      <c r="I47" s="633"/>
      <c r="J47" s="633"/>
      <c r="K47" s="633"/>
      <c r="L47" s="633"/>
      <c r="M47" s="633"/>
      <c r="N47" s="633"/>
      <c r="O47" s="633"/>
      <c r="P47" s="634"/>
    </row>
    <row r="48" spans="1:16" x14ac:dyDescent="0.25">
      <c r="A48" s="34"/>
      <c r="B48" s="429">
        <v>15</v>
      </c>
      <c r="C48" s="414" t="s">
        <v>160</v>
      </c>
      <c r="D48" s="251" t="s">
        <v>33</v>
      </c>
      <c r="E48" s="417"/>
      <c r="F48" s="296">
        <v>15973</v>
      </c>
      <c r="G48" s="296">
        <v>2</v>
      </c>
      <c r="H48" s="426">
        <v>1</v>
      </c>
      <c r="I48" s="416"/>
      <c r="J48" s="416"/>
      <c r="K48" s="416"/>
      <c r="L48" s="416"/>
      <c r="M48" s="416"/>
      <c r="N48" s="416"/>
      <c r="O48" s="416"/>
      <c r="P48" s="430">
        <f t="shared" si="0"/>
        <v>1</v>
      </c>
    </row>
    <row r="49" spans="1:16" x14ac:dyDescent="0.25">
      <c r="A49" s="34"/>
      <c r="B49" s="431" t="s">
        <v>259</v>
      </c>
      <c r="C49" s="414"/>
      <c r="D49" s="251" t="s">
        <v>254</v>
      </c>
      <c r="E49" s="417"/>
      <c r="F49" s="296"/>
      <c r="G49" s="296">
        <v>0</v>
      </c>
      <c r="H49" s="426">
        <v>1</v>
      </c>
      <c r="I49" s="416"/>
      <c r="J49" s="416"/>
      <c r="K49" s="416"/>
      <c r="L49" s="416"/>
      <c r="M49" s="416"/>
      <c r="N49" s="416"/>
      <c r="O49" s="416"/>
      <c r="P49" s="430">
        <f t="shared" si="0"/>
        <v>1</v>
      </c>
    </row>
    <row r="50" spans="1:16" x14ac:dyDescent="0.25">
      <c r="A50" s="34"/>
      <c r="B50" s="429"/>
      <c r="C50" s="601"/>
      <c r="D50" s="601"/>
      <c r="E50" s="266"/>
      <c r="F50" s="296"/>
      <c r="G50" s="296"/>
      <c r="H50" s="426"/>
      <c r="I50" s="416"/>
      <c r="J50" s="416"/>
      <c r="K50" s="416"/>
      <c r="L50" s="416"/>
      <c r="M50" s="416"/>
      <c r="N50" s="416"/>
      <c r="O50" s="416"/>
      <c r="P50" s="430">
        <f t="shared" si="0"/>
        <v>0</v>
      </c>
    </row>
    <row r="51" spans="1:16" x14ac:dyDescent="0.25">
      <c r="A51" s="34"/>
      <c r="B51" s="429"/>
      <c r="C51" s="601"/>
      <c r="D51" s="601"/>
      <c r="E51" s="266"/>
      <c r="F51" s="296"/>
      <c r="G51" s="296"/>
      <c r="H51" s="426"/>
      <c r="I51" s="416"/>
      <c r="J51" s="416"/>
      <c r="K51" s="416"/>
      <c r="L51" s="416"/>
      <c r="M51" s="416"/>
      <c r="N51" s="416"/>
      <c r="O51" s="416"/>
      <c r="P51" s="430"/>
    </row>
    <row r="52" spans="1:16" x14ac:dyDescent="0.25">
      <c r="A52" s="34"/>
      <c r="B52" s="429"/>
      <c r="C52" s="601"/>
      <c r="D52" s="601"/>
      <c r="E52" s="266"/>
      <c r="F52" s="296"/>
      <c r="G52" s="296"/>
      <c r="H52" s="426"/>
      <c r="I52" s="416"/>
      <c r="J52" s="416"/>
      <c r="K52" s="416"/>
      <c r="L52" s="416"/>
      <c r="M52" s="416"/>
      <c r="N52" s="416"/>
      <c r="O52" s="416"/>
      <c r="P52" s="430">
        <f t="shared" si="0"/>
        <v>0</v>
      </c>
    </row>
    <row r="53" spans="1:16" ht="21" customHeight="1" x14ac:dyDescent="0.25">
      <c r="A53" s="33"/>
      <c r="B53" s="632" t="s">
        <v>161</v>
      </c>
      <c r="C53" s="633"/>
      <c r="D53" s="633"/>
      <c r="E53" s="633"/>
      <c r="F53" s="633"/>
      <c r="G53" s="633"/>
      <c r="H53" s="633"/>
      <c r="I53" s="633"/>
      <c r="J53" s="633"/>
      <c r="K53" s="633"/>
      <c r="L53" s="633"/>
      <c r="M53" s="633"/>
      <c r="N53" s="633"/>
      <c r="O53" s="633"/>
      <c r="P53" s="634"/>
    </row>
    <row r="54" spans="1:16" x14ac:dyDescent="0.25">
      <c r="A54" s="34"/>
      <c r="B54" s="429">
        <v>16</v>
      </c>
      <c r="C54" s="414" t="s">
        <v>162</v>
      </c>
      <c r="D54" s="251" t="s">
        <v>33</v>
      </c>
      <c r="E54" s="417"/>
      <c r="F54" s="296">
        <v>0</v>
      </c>
      <c r="G54" s="296">
        <v>0</v>
      </c>
      <c r="H54" s="416"/>
      <c r="I54" s="416"/>
      <c r="J54" s="416">
        <v>0</v>
      </c>
      <c r="K54" s="416"/>
      <c r="L54" s="416"/>
      <c r="M54" s="416"/>
      <c r="N54" s="416"/>
      <c r="O54" s="416"/>
      <c r="P54" s="430">
        <f t="shared" si="0"/>
        <v>0</v>
      </c>
    </row>
    <row r="55" spans="1:16" x14ac:dyDescent="0.25">
      <c r="A55" s="34"/>
      <c r="B55" s="429">
        <v>17</v>
      </c>
      <c r="C55" s="414" t="s">
        <v>163</v>
      </c>
      <c r="D55" s="251" t="s">
        <v>33</v>
      </c>
      <c r="E55" s="417"/>
      <c r="F55" s="296">
        <v>0</v>
      </c>
      <c r="G55" s="296">
        <v>0</v>
      </c>
      <c r="H55" s="416"/>
      <c r="I55" s="416"/>
      <c r="J55" s="416">
        <v>0</v>
      </c>
      <c r="K55" s="416"/>
      <c r="L55" s="416"/>
      <c r="M55" s="416"/>
      <c r="N55" s="416"/>
      <c r="O55" s="416"/>
      <c r="P55" s="430">
        <f t="shared" si="0"/>
        <v>0</v>
      </c>
    </row>
    <row r="56" spans="1:16" x14ac:dyDescent="0.25">
      <c r="A56" s="34"/>
      <c r="B56" s="429">
        <v>18</v>
      </c>
      <c r="C56" s="414" t="s">
        <v>164</v>
      </c>
      <c r="D56" s="251" t="s">
        <v>33</v>
      </c>
      <c r="E56" s="417"/>
      <c r="F56" s="296">
        <v>0</v>
      </c>
      <c r="G56" s="296">
        <v>0</v>
      </c>
      <c r="H56" s="416"/>
      <c r="I56" s="416"/>
      <c r="J56" s="416">
        <v>0</v>
      </c>
      <c r="K56" s="416"/>
      <c r="L56" s="416"/>
      <c r="M56" s="416"/>
      <c r="N56" s="416"/>
      <c r="O56" s="416"/>
      <c r="P56" s="430">
        <f t="shared" si="0"/>
        <v>0</v>
      </c>
    </row>
    <row r="57" spans="1:16" x14ac:dyDescent="0.25">
      <c r="A57" s="34"/>
      <c r="B57" s="429">
        <v>19</v>
      </c>
      <c r="C57" s="414" t="s">
        <v>165</v>
      </c>
      <c r="D57" s="251" t="s">
        <v>33</v>
      </c>
      <c r="E57" s="417"/>
      <c r="F57" s="296">
        <v>0</v>
      </c>
      <c r="G57" s="296">
        <v>0</v>
      </c>
      <c r="H57" s="416"/>
      <c r="I57" s="416"/>
      <c r="J57" s="416">
        <v>0</v>
      </c>
      <c r="K57" s="416"/>
      <c r="L57" s="416"/>
      <c r="M57" s="416"/>
      <c r="N57" s="416"/>
      <c r="O57" s="416"/>
      <c r="P57" s="430">
        <f t="shared" si="0"/>
        <v>0</v>
      </c>
    </row>
    <row r="58" spans="1:16" x14ac:dyDescent="0.25">
      <c r="A58" s="34"/>
      <c r="B58" s="431" t="s">
        <v>259</v>
      </c>
      <c r="C58" s="414"/>
      <c r="D58" s="251" t="s">
        <v>254</v>
      </c>
      <c r="E58" s="417"/>
      <c r="F58" s="296"/>
      <c r="G58" s="296"/>
      <c r="H58" s="416"/>
      <c r="I58" s="416"/>
      <c r="J58" s="416"/>
      <c r="K58" s="416"/>
      <c r="L58" s="416"/>
      <c r="M58" s="416"/>
      <c r="N58" s="416"/>
      <c r="O58" s="416"/>
      <c r="P58" s="430">
        <f t="shared" si="0"/>
        <v>0</v>
      </c>
    </row>
    <row r="59" spans="1:16" x14ac:dyDescent="0.25">
      <c r="A59" s="34"/>
      <c r="B59" s="431"/>
      <c r="C59" s="601"/>
      <c r="D59" s="601"/>
      <c r="E59" s="266"/>
      <c r="F59" s="296"/>
      <c r="G59" s="296"/>
      <c r="H59" s="416"/>
      <c r="I59" s="416"/>
      <c r="J59" s="416"/>
      <c r="K59" s="416"/>
      <c r="L59" s="416"/>
      <c r="M59" s="416"/>
      <c r="N59" s="416"/>
      <c r="O59" s="416"/>
      <c r="P59" s="430"/>
    </row>
    <row r="60" spans="1:16" x14ac:dyDescent="0.25">
      <c r="A60" s="34"/>
      <c r="B60" s="431"/>
      <c r="C60" s="601"/>
      <c r="D60" s="601"/>
      <c r="E60" s="266"/>
      <c r="F60" s="296"/>
      <c r="G60" s="296"/>
      <c r="H60" s="416"/>
      <c r="I60" s="416"/>
      <c r="J60" s="416"/>
      <c r="K60" s="416"/>
      <c r="L60" s="416"/>
      <c r="M60" s="416"/>
      <c r="N60" s="416"/>
      <c r="O60" s="416"/>
      <c r="P60" s="430"/>
    </row>
    <row r="61" spans="1:16" x14ac:dyDescent="0.25">
      <c r="A61" s="33"/>
      <c r="B61" s="432"/>
      <c r="C61" s="601"/>
      <c r="D61" s="601"/>
      <c r="E61" s="266"/>
      <c r="F61" s="296"/>
      <c r="G61" s="296"/>
      <c r="H61" s="420"/>
      <c r="I61" s="420"/>
      <c r="J61" s="420"/>
      <c r="K61" s="420"/>
      <c r="L61" s="420"/>
      <c r="M61" s="420"/>
      <c r="N61" s="420"/>
      <c r="O61" s="420"/>
      <c r="P61" s="430"/>
    </row>
    <row r="62" spans="1:16" ht="27" customHeight="1" x14ac:dyDescent="0.25">
      <c r="B62" s="619" t="s">
        <v>166</v>
      </c>
      <c r="C62" s="620"/>
      <c r="D62" s="620"/>
      <c r="E62" s="620"/>
      <c r="F62" s="620"/>
      <c r="G62" s="620"/>
      <c r="H62" s="620"/>
      <c r="I62" s="620"/>
      <c r="J62" s="620"/>
      <c r="K62" s="620"/>
      <c r="L62" s="620"/>
      <c r="M62" s="620"/>
      <c r="N62" s="620"/>
      <c r="O62" s="620"/>
      <c r="P62" s="621"/>
    </row>
    <row r="63" spans="1:16" ht="16.5" x14ac:dyDescent="0.25">
      <c r="B63" s="433"/>
      <c r="C63" s="414"/>
      <c r="D63" s="417"/>
      <c r="E63" s="417"/>
      <c r="F63" s="413"/>
      <c r="G63" s="413"/>
      <c r="H63" s="413"/>
      <c r="I63" s="413"/>
      <c r="J63" s="413"/>
      <c r="K63" s="413"/>
      <c r="L63" s="413"/>
      <c r="M63" s="413"/>
      <c r="N63" s="413"/>
      <c r="O63" s="413"/>
      <c r="P63" s="434"/>
    </row>
    <row r="64" spans="1:16" ht="25.5" customHeight="1" x14ac:dyDescent="0.25">
      <c r="A64" s="34"/>
      <c r="B64" s="635" t="s">
        <v>167</v>
      </c>
      <c r="C64" s="612"/>
      <c r="D64" s="612"/>
      <c r="E64" s="612"/>
      <c r="F64" s="612"/>
      <c r="G64" s="612"/>
      <c r="H64" s="612"/>
      <c r="I64" s="612"/>
      <c r="J64" s="612"/>
      <c r="K64" s="612"/>
      <c r="L64" s="612"/>
      <c r="M64" s="612"/>
      <c r="N64" s="612"/>
      <c r="O64" s="612"/>
      <c r="P64" s="636"/>
    </row>
    <row r="65" spans="1:16" x14ac:dyDescent="0.25">
      <c r="A65" s="34"/>
      <c r="B65" s="429">
        <v>21</v>
      </c>
      <c r="C65" s="414" t="s">
        <v>168</v>
      </c>
      <c r="D65" s="251" t="s">
        <v>33</v>
      </c>
      <c r="E65" s="417"/>
      <c r="F65" s="296">
        <v>0</v>
      </c>
      <c r="G65" s="296">
        <v>0</v>
      </c>
      <c r="H65" s="426">
        <v>0</v>
      </c>
      <c r="I65" s="416"/>
      <c r="J65" s="416"/>
      <c r="K65" s="416"/>
      <c r="L65" s="416"/>
      <c r="M65" s="416"/>
      <c r="N65" s="416"/>
      <c r="O65" s="416"/>
      <c r="P65" s="430">
        <f t="shared" si="0"/>
        <v>0</v>
      </c>
    </row>
    <row r="66" spans="1:16" ht="28.5" x14ac:dyDescent="0.25">
      <c r="A66" s="34"/>
      <c r="B66" s="429">
        <v>22</v>
      </c>
      <c r="C66" s="414" t="s">
        <v>169</v>
      </c>
      <c r="D66" s="251" t="s">
        <v>33</v>
      </c>
      <c r="E66" s="417"/>
      <c r="F66" s="296">
        <v>0</v>
      </c>
      <c r="G66" s="296">
        <v>0</v>
      </c>
      <c r="H66" s="426">
        <v>0</v>
      </c>
      <c r="I66" s="416"/>
      <c r="J66" s="416"/>
      <c r="K66" s="416"/>
      <c r="L66" s="416"/>
      <c r="M66" s="416"/>
      <c r="N66" s="416"/>
      <c r="O66" s="416"/>
      <c r="P66" s="430">
        <f t="shared" si="0"/>
        <v>0</v>
      </c>
    </row>
    <row r="67" spans="1:16" x14ac:dyDescent="0.25">
      <c r="A67" s="34"/>
      <c r="B67" s="429">
        <v>23</v>
      </c>
      <c r="C67" s="414" t="s">
        <v>170</v>
      </c>
      <c r="D67" s="251" t="s">
        <v>33</v>
      </c>
      <c r="E67" s="417"/>
      <c r="F67" s="296">
        <v>0</v>
      </c>
      <c r="G67" s="296">
        <v>0</v>
      </c>
      <c r="H67" s="426">
        <v>0</v>
      </c>
      <c r="I67" s="416"/>
      <c r="J67" s="416"/>
      <c r="K67" s="416"/>
      <c r="L67" s="416"/>
      <c r="M67" s="416"/>
      <c r="N67" s="416"/>
      <c r="O67" s="416"/>
      <c r="P67" s="430">
        <f t="shared" si="0"/>
        <v>0</v>
      </c>
    </row>
    <row r="68" spans="1:16" x14ac:dyDescent="0.25">
      <c r="A68" s="34"/>
      <c r="B68" s="429">
        <v>24</v>
      </c>
      <c r="C68" s="414" t="s">
        <v>171</v>
      </c>
      <c r="D68" s="251" t="s">
        <v>33</v>
      </c>
      <c r="E68" s="417"/>
      <c r="F68" s="296">
        <v>0</v>
      </c>
      <c r="G68" s="296">
        <v>0</v>
      </c>
      <c r="H68" s="426">
        <v>0</v>
      </c>
      <c r="I68" s="416"/>
      <c r="J68" s="416"/>
      <c r="K68" s="416"/>
      <c r="L68" s="416"/>
      <c r="M68" s="416"/>
      <c r="N68" s="416"/>
      <c r="O68" s="416"/>
      <c r="P68" s="430">
        <f t="shared" si="0"/>
        <v>0</v>
      </c>
    </row>
    <row r="69" spans="1:16" x14ac:dyDescent="0.25">
      <c r="A69" s="34"/>
      <c r="B69" s="431" t="s">
        <v>259</v>
      </c>
      <c r="C69" s="414"/>
      <c r="D69" s="251" t="s">
        <v>254</v>
      </c>
      <c r="E69" s="417"/>
      <c r="F69" s="296">
        <v>0</v>
      </c>
      <c r="G69" s="296">
        <v>0</v>
      </c>
      <c r="H69" s="426"/>
      <c r="I69" s="416"/>
      <c r="J69" s="416"/>
      <c r="K69" s="416"/>
      <c r="L69" s="416"/>
      <c r="M69" s="416"/>
      <c r="N69" s="416"/>
      <c r="O69" s="416"/>
      <c r="P69" s="430"/>
    </row>
    <row r="70" spans="1:16" x14ac:dyDescent="0.25">
      <c r="A70" s="34"/>
      <c r="B70" s="429"/>
      <c r="C70" s="601"/>
      <c r="D70" s="601"/>
      <c r="E70" s="266"/>
      <c r="F70" s="296"/>
      <c r="G70" s="296"/>
      <c r="H70" s="426"/>
      <c r="I70" s="416"/>
      <c r="J70" s="416"/>
      <c r="K70" s="416"/>
      <c r="L70" s="416"/>
      <c r="M70" s="416"/>
      <c r="N70" s="416"/>
      <c r="O70" s="416"/>
      <c r="P70" s="430"/>
    </row>
    <row r="71" spans="1:16" x14ac:dyDescent="0.25">
      <c r="A71" s="34"/>
      <c r="B71" s="429"/>
      <c r="C71" s="601"/>
      <c r="D71" s="601"/>
      <c r="E71" s="266"/>
      <c r="F71" s="296"/>
      <c r="G71" s="296"/>
      <c r="H71" s="426"/>
      <c r="I71" s="416"/>
      <c r="J71" s="416"/>
      <c r="K71" s="416"/>
      <c r="L71" s="416"/>
      <c r="M71" s="416"/>
      <c r="N71" s="416"/>
      <c r="O71" s="416"/>
      <c r="P71" s="430"/>
    </row>
    <row r="72" spans="1:16" x14ac:dyDescent="0.25">
      <c r="A72" s="34"/>
      <c r="B72" s="429"/>
      <c r="C72" s="601"/>
      <c r="D72" s="601"/>
      <c r="E72" s="266"/>
      <c r="F72" s="296"/>
      <c r="G72" s="296"/>
      <c r="H72" s="416"/>
      <c r="I72" s="416"/>
      <c r="J72" s="416"/>
      <c r="K72" s="416"/>
      <c r="L72" s="416"/>
      <c r="M72" s="416"/>
      <c r="N72" s="416"/>
      <c r="O72" s="416"/>
      <c r="P72" s="430"/>
    </row>
    <row r="73" spans="1:16" ht="28.5" customHeight="1" x14ac:dyDescent="0.25">
      <c r="A73" s="34"/>
      <c r="B73" s="635" t="s">
        <v>172</v>
      </c>
      <c r="C73" s="612"/>
      <c r="D73" s="612"/>
      <c r="E73" s="612"/>
      <c r="F73" s="612"/>
      <c r="G73" s="612"/>
      <c r="H73" s="612"/>
      <c r="I73" s="612"/>
      <c r="J73" s="612"/>
      <c r="K73" s="612"/>
      <c r="L73" s="612"/>
      <c r="M73" s="612"/>
      <c r="N73" s="612"/>
      <c r="O73" s="612"/>
      <c r="P73" s="636"/>
    </row>
    <row r="74" spans="1:16" x14ac:dyDescent="0.25">
      <c r="A74" s="34"/>
      <c r="B74" s="429">
        <v>25</v>
      </c>
      <c r="C74" s="414" t="s">
        <v>173</v>
      </c>
      <c r="D74" s="251" t="s">
        <v>33</v>
      </c>
      <c r="E74" s="417">
        <v>12</v>
      </c>
      <c r="F74" s="296">
        <v>0</v>
      </c>
      <c r="G74" s="296">
        <v>0</v>
      </c>
      <c r="H74" s="416"/>
      <c r="I74" s="426">
        <v>0</v>
      </c>
      <c r="J74" s="426">
        <v>0</v>
      </c>
      <c r="K74" s="426">
        <v>0</v>
      </c>
      <c r="L74" s="416"/>
      <c r="M74" s="416"/>
      <c r="N74" s="416"/>
      <c r="O74" s="416"/>
      <c r="P74" s="430">
        <f t="shared" si="0"/>
        <v>0</v>
      </c>
    </row>
    <row r="75" spans="1:16" x14ac:dyDescent="0.25">
      <c r="A75" s="34"/>
      <c r="B75" s="429">
        <v>26</v>
      </c>
      <c r="C75" s="414" t="s">
        <v>174</v>
      </c>
      <c r="D75" s="251" t="s">
        <v>33</v>
      </c>
      <c r="E75" s="417">
        <v>12</v>
      </c>
      <c r="F75" s="296">
        <v>0</v>
      </c>
      <c r="G75" s="296">
        <v>0</v>
      </c>
      <c r="H75" s="416"/>
      <c r="I75" s="426">
        <v>0</v>
      </c>
      <c r="J75" s="426">
        <v>0</v>
      </c>
      <c r="K75" s="426">
        <v>0</v>
      </c>
      <c r="L75" s="416"/>
      <c r="M75" s="416"/>
      <c r="N75" s="416"/>
      <c r="O75" s="416"/>
      <c r="P75" s="430">
        <f t="shared" si="0"/>
        <v>0</v>
      </c>
    </row>
    <row r="76" spans="1:16" ht="28.5" x14ac:dyDescent="0.25">
      <c r="A76" s="34"/>
      <c r="B76" s="429">
        <v>27</v>
      </c>
      <c r="C76" s="414" t="s">
        <v>175</v>
      </c>
      <c r="D76" s="251" t="s">
        <v>33</v>
      </c>
      <c r="E76" s="417">
        <v>12</v>
      </c>
      <c r="F76" s="296">
        <v>0</v>
      </c>
      <c r="G76" s="296">
        <v>0</v>
      </c>
      <c r="H76" s="416"/>
      <c r="I76" s="426">
        <v>0</v>
      </c>
      <c r="J76" s="426">
        <v>0</v>
      </c>
      <c r="K76" s="426">
        <v>0</v>
      </c>
      <c r="L76" s="416"/>
      <c r="M76" s="416"/>
      <c r="N76" s="416"/>
      <c r="O76" s="416"/>
      <c r="P76" s="430">
        <f t="shared" si="0"/>
        <v>0</v>
      </c>
    </row>
    <row r="77" spans="1:16" ht="28.5" x14ac:dyDescent="0.25">
      <c r="A77" s="34"/>
      <c r="B77" s="429">
        <v>28</v>
      </c>
      <c r="C77" s="414" t="s">
        <v>176</v>
      </c>
      <c r="D77" s="251" t="s">
        <v>33</v>
      </c>
      <c r="E77" s="417">
        <v>12</v>
      </c>
      <c r="F77" s="296">
        <v>0</v>
      </c>
      <c r="G77" s="296">
        <v>0</v>
      </c>
      <c r="H77" s="416"/>
      <c r="I77" s="426">
        <v>0</v>
      </c>
      <c r="J77" s="426">
        <v>0</v>
      </c>
      <c r="K77" s="426">
        <v>0</v>
      </c>
      <c r="L77" s="416"/>
      <c r="M77" s="416"/>
      <c r="N77" s="416"/>
      <c r="O77" s="416"/>
      <c r="P77" s="430">
        <f t="shared" si="0"/>
        <v>0</v>
      </c>
    </row>
    <row r="78" spans="1:16" ht="28.5" x14ac:dyDescent="0.25">
      <c r="A78" s="34"/>
      <c r="B78" s="429">
        <v>29</v>
      </c>
      <c r="C78" s="414" t="s">
        <v>177</v>
      </c>
      <c r="D78" s="251" t="s">
        <v>33</v>
      </c>
      <c r="E78" s="417">
        <v>3</v>
      </c>
      <c r="F78" s="296">
        <v>0</v>
      </c>
      <c r="G78" s="296">
        <v>0</v>
      </c>
      <c r="H78" s="416"/>
      <c r="I78" s="426">
        <v>0</v>
      </c>
      <c r="J78" s="426">
        <v>0</v>
      </c>
      <c r="K78" s="426">
        <v>0</v>
      </c>
      <c r="L78" s="416"/>
      <c r="M78" s="416"/>
      <c r="N78" s="416"/>
      <c r="O78" s="416"/>
      <c r="P78" s="430">
        <f t="shared" si="0"/>
        <v>0</v>
      </c>
    </row>
    <row r="79" spans="1:16" ht="28.5" x14ac:dyDescent="0.25">
      <c r="A79" s="34"/>
      <c r="B79" s="429">
        <v>30</v>
      </c>
      <c r="C79" s="414" t="s">
        <v>178</v>
      </c>
      <c r="D79" s="251" t="s">
        <v>33</v>
      </c>
      <c r="E79" s="417">
        <v>12</v>
      </c>
      <c r="F79" s="296">
        <v>0</v>
      </c>
      <c r="G79" s="296">
        <v>0</v>
      </c>
      <c r="H79" s="416"/>
      <c r="I79" s="426">
        <v>0</v>
      </c>
      <c r="J79" s="426">
        <v>0</v>
      </c>
      <c r="K79" s="426">
        <v>0</v>
      </c>
      <c r="L79" s="416"/>
      <c r="M79" s="416"/>
      <c r="N79" s="416"/>
      <c r="O79" s="416"/>
      <c r="P79" s="430">
        <f t="shared" si="0"/>
        <v>0</v>
      </c>
    </row>
    <row r="80" spans="1:16" ht="28.5" x14ac:dyDescent="0.25">
      <c r="A80" s="34"/>
      <c r="B80" s="429">
        <v>31</v>
      </c>
      <c r="C80" s="414" t="s">
        <v>179</v>
      </c>
      <c r="D80" s="251" t="s">
        <v>33</v>
      </c>
      <c r="E80" s="417">
        <v>12</v>
      </c>
      <c r="F80" s="296">
        <v>0</v>
      </c>
      <c r="G80" s="296">
        <v>0</v>
      </c>
      <c r="H80" s="416"/>
      <c r="I80" s="426">
        <v>0</v>
      </c>
      <c r="J80" s="426">
        <v>0</v>
      </c>
      <c r="K80" s="426">
        <v>0</v>
      </c>
      <c r="L80" s="416"/>
      <c r="M80" s="416"/>
      <c r="N80" s="416"/>
      <c r="O80" s="416"/>
      <c r="P80" s="430">
        <f t="shared" si="0"/>
        <v>0</v>
      </c>
    </row>
    <row r="81" spans="1:16" x14ac:dyDescent="0.25">
      <c r="A81" s="34"/>
      <c r="B81" s="429">
        <v>32</v>
      </c>
      <c r="C81" s="414" t="s">
        <v>180</v>
      </c>
      <c r="D81" s="251" t="s">
        <v>33</v>
      </c>
      <c r="E81" s="417">
        <v>12</v>
      </c>
      <c r="F81" s="296">
        <v>0</v>
      </c>
      <c r="G81" s="296">
        <v>0</v>
      </c>
      <c r="H81" s="416"/>
      <c r="I81" s="426">
        <v>0</v>
      </c>
      <c r="J81" s="426">
        <v>0</v>
      </c>
      <c r="K81" s="426">
        <v>0</v>
      </c>
      <c r="L81" s="416"/>
      <c r="M81" s="416"/>
      <c r="N81" s="416"/>
      <c r="O81" s="416"/>
      <c r="P81" s="430">
        <f t="shared" si="0"/>
        <v>0</v>
      </c>
    </row>
    <row r="82" spans="1:16" x14ac:dyDescent="0.25">
      <c r="A82" s="34"/>
      <c r="B82" s="431" t="s">
        <v>259</v>
      </c>
      <c r="C82" s="414"/>
      <c r="D82" s="251" t="s">
        <v>254</v>
      </c>
      <c r="E82" s="417"/>
      <c r="F82" s="296"/>
      <c r="G82" s="296"/>
      <c r="H82" s="416"/>
      <c r="I82" s="416"/>
      <c r="J82" s="416"/>
      <c r="K82" s="416"/>
      <c r="L82" s="416"/>
      <c r="M82" s="416"/>
      <c r="N82" s="416"/>
      <c r="O82" s="416"/>
      <c r="P82" s="430"/>
    </row>
    <row r="83" spans="1:16" x14ac:dyDescent="0.25">
      <c r="A83" s="34"/>
      <c r="B83" s="429"/>
      <c r="C83" s="601"/>
      <c r="D83" s="601"/>
      <c r="E83" s="266"/>
      <c r="F83" s="296"/>
      <c r="G83" s="296"/>
      <c r="H83" s="416"/>
      <c r="I83" s="416"/>
      <c r="J83" s="416"/>
      <c r="K83" s="416"/>
      <c r="L83" s="416"/>
      <c r="M83" s="416"/>
      <c r="N83" s="416"/>
      <c r="O83" s="416"/>
      <c r="P83" s="430"/>
    </row>
    <row r="84" spans="1:16" x14ac:dyDescent="0.25">
      <c r="A84" s="34"/>
      <c r="B84" s="429"/>
      <c r="C84" s="601"/>
      <c r="D84" s="601"/>
      <c r="E84" s="266"/>
      <c r="F84" s="296"/>
      <c r="G84" s="296"/>
      <c r="H84" s="416"/>
      <c r="I84" s="416"/>
      <c r="J84" s="416"/>
      <c r="K84" s="416"/>
      <c r="L84" s="416"/>
      <c r="M84" s="416"/>
      <c r="N84" s="416"/>
      <c r="O84" s="416"/>
      <c r="P84" s="430"/>
    </row>
    <row r="85" spans="1:16" x14ac:dyDescent="0.25">
      <c r="A85" s="34"/>
      <c r="B85" s="429"/>
      <c r="C85" s="601"/>
      <c r="D85" s="601"/>
      <c r="E85" s="266"/>
      <c r="F85" s="296"/>
      <c r="G85" s="296"/>
      <c r="H85" s="416"/>
      <c r="I85" s="416"/>
      <c r="J85" s="416"/>
      <c r="K85" s="416"/>
      <c r="L85" s="416"/>
      <c r="M85" s="416"/>
      <c r="N85" s="416"/>
      <c r="O85" s="416"/>
      <c r="P85" s="430"/>
    </row>
    <row r="86" spans="1:16" ht="25.5" customHeight="1" x14ac:dyDescent="0.25">
      <c r="A86" s="34"/>
      <c r="B86" s="635" t="s">
        <v>181</v>
      </c>
      <c r="C86" s="612"/>
      <c r="D86" s="612"/>
      <c r="E86" s="612"/>
      <c r="F86" s="612"/>
      <c r="G86" s="612"/>
      <c r="H86" s="612"/>
      <c r="I86" s="612"/>
      <c r="J86" s="612"/>
      <c r="K86" s="612"/>
      <c r="L86" s="612"/>
      <c r="M86" s="612"/>
      <c r="N86" s="612"/>
      <c r="O86" s="612"/>
      <c r="P86" s="636"/>
    </row>
    <row r="87" spans="1:16" x14ac:dyDescent="0.25">
      <c r="A87" s="34"/>
      <c r="B87" s="429">
        <v>33</v>
      </c>
      <c r="C87" s="414" t="s">
        <v>182</v>
      </c>
      <c r="D87" s="251" t="s">
        <v>33</v>
      </c>
      <c r="E87" s="417">
        <v>12</v>
      </c>
      <c r="F87" s="296">
        <v>0</v>
      </c>
      <c r="G87" s="296">
        <v>0</v>
      </c>
      <c r="H87" s="422"/>
      <c r="I87" s="422"/>
      <c r="J87" s="422"/>
      <c r="K87" s="422"/>
      <c r="L87" s="422"/>
      <c r="M87" s="422"/>
      <c r="N87" s="422"/>
      <c r="O87" s="422"/>
      <c r="P87" s="430">
        <f t="shared" ref="P87:P108" si="1">SUM(H87:O87)</f>
        <v>0</v>
      </c>
    </row>
    <row r="88" spans="1:16" x14ac:dyDescent="0.25">
      <c r="A88" s="34"/>
      <c r="B88" s="429">
        <v>34</v>
      </c>
      <c r="C88" s="414" t="s">
        <v>183</v>
      </c>
      <c r="D88" s="251" t="s">
        <v>33</v>
      </c>
      <c r="E88" s="417"/>
      <c r="F88" s="296">
        <v>0</v>
      </c>
      <c r="G88" s="296">
        <v>0</v>
      </c>
      <c r="H88" s="422"/>
      <c r="I88" s="422"/>
      <c r="J88" s="422"/>
      <c r="K88" s="422"/>
      <c r="L88" s="422"/>
      <c r="M88" s="422"/>
      <c r="N88" s="422"/>
      <c r="O88" s="422"/>
      <c r="P88" s="430">
        <f t="shared" si="1"/>
        <v>0</v>
      </c>
    </row>
    <row r="89" spans="1:16" x14ac:dyDescent="0.25">
      <c r="A89" s="34"/>
      <c r="B89" s="429">
        <v>35</v>
      </c>
      <c r="C89" s="414" t="s">
        <v>184</v>
      </c>
      <c r="D89" s="251" t="s">
        <v>33</v>
      </c>
      <c r="E89" s="417"/>
      <c r="F89" s="296">
        <v>0</v>
      </c>
      <c r="G89" s="296">
        <v>0</v>
      </c>
      <c r="H89" s="422"/>
      <c r="I89" s="422"/>
      <c r="J89" s="422"/>
      <c r="K89" s="422"/>
      <c r="L89" s="422"/>
      <c r="M89" s="422"/>
      <c r="N89" s="422"/>
      <c r="O89" s="422"/>
      <c r="P89" s="430">
        <f t="shared" si="1"/>
        <v>0</v>
      </c>
    </row>
    <row r="90" spans="1:16" x14ac:dyDescent="0.25">
      <c r="A90" s="34"/>
      <c r="B90" s="431" t="s">
        <v>259</v>
      </c>
      <c r="C90" s="414"/>
      <c r="D90" s="251" t="s">
        <v>254</v>
      </c>
      <c r="E90" s="417"/>
      <c r="F90" s="296">
        <v>0</v>
      </c>
      <c r="G90" s="296">
        <v>0</v>
      </c>
      <c r="H90" s="422"/>
      <c r="I90" s="422"/>
      <c r="J90" s="422"/>
      <c r="K90" s="422"/>
      <c r="L90" s="422"/>
      <c r="M90" s="422"/>
      <c r="N90" s="422"/>
      <c r="O90" s="422"/>
      <c r="P90" s="430"/>
    </row>
    <row r="91" spans="1:16" x14ac:dyDescent="0.25">
      <c r="A91" s="34"/>
      <c r="B91" s="429"/>
      <c r="C91" s="601"/>
      <c r="D91" s="601"/>
      <c r="E91" s="266"/>
      <c r="F91" s="296"/>
      <c r="G91" s="296"/>
      <c r="H91" s="422"/>
      <c r="I91" s="422"/>
      <c r="J91" s="422"/>
      <c r="K91" s="422"/>
      <c r="L91" s="422"/>
      <c r="M91" s="422"/>
      <c r="N91" s="422"/>
      <c r="O91" s="422"/>
      <c r="P91" s="430"/>
    </row>
    <row r="92" spans="1:16" x14ac:dyDescent="0.25">
      <c r="A92" s="34"/>
      <c r="B92" s="429"/>
      <c r="C92" s="601"/>
      <c r="D92" s="601"/>
      <c r="E92" s="266"/>
      <c r="F92" s="296"/>
      <c r="G92" s="296"/>
      <c r="H92" s="422"/>
      <c r="I92" s="422"/>
      <c r="J92" s="422"/>
      <c r="K92" s="422"/>
      <c r="L92" s="422"/>
      <c r="M92" s="422"/>
      <c r="N92" s="422"/>
      <c r="O92" s="422"/>
      <c r="P92" s="430"/>
    </row>
    <row r="93" spans="1:16" x14ac:dyDescent="0.25">
      <c r="A93" s="34"/>
      <c r="B93" s="429"/>
      <c r="C93" s="601"/>
      <c r="D93" s="601"/>
      <c r="E93" s="266"/>
      <c r="F93" s="296"/>
      <c r="G93" s="296"/>
      <c r="H93" s="422"/>
      <c r="I93" s="422"/>
      <c r="J93" s="422"/>
      <c r="K93" s="422"/>
      <c r="L93" s="422"/>
      <c r="M93" s="422"/>
      <c r="N93" s="422"/>
      <c r="O93" s="422"/>
      <c r="P93" s="430"/>
    </row>
    <row r="94" spans="1:16" ht="24" customHeight="1" x14ac:dyDescent="0.25">
      <c r="A94" s="34"/>
      <c r="B94" s="635" t="s">
        <v>185</v>
      </c>
      <c r="C94" s="612"/>
      <c r="D94" s="612"/>
      <c r="E94" s="612"/>
      <c r="F94" s="612"/>
      <c r="G94" s="612"/>
      <c r="H94" s="612"/>
      <c r="I94" s="612"/>
      <c r="J94" s="612"/>
      <c r="K94" s="612"/>
      <c r="L94" s="612"/>
      <c r="M94" s="612"/>
      <c r="N94" s="612"/>
      <c r="O94" s="612"/>
      <c r="P94" s="636"/>
    </row>
    <row r="95" spans="1:16" ht="42.75" x14ac:dyDescent="0.25">
      <c r="A95" s="34"/>
      <c r="B95" s="429">
        <v>36</v>
      </c>
      <c r="C95" s="414" t="s">
        <v>186</v>
      </c>
      <c r="D95" s="251" t="s">
        <v>33</v>
      </c>
      <c r="E95" s="417"/>
      <c r="F95" s="296">
        <v>0</v>
      </c>
      <c r="G95" s="296">
        <v>0</v>
      </c>
      <c r="H95" s="422"/>
      <c r="I95" s="422"/>
      <c r="J95" s="422"/>
      <c r="K95" s="422"/>
      <c r="L95" s="422"/>
      <c r="M95" s="422"/>
      <c r="N95" s="422"/>
      <c r="O95" s="422"/>
      <c r="P95" s="430">
        <f t="shared" si="1"/>
        <v>0</v>
      </c>
    </row>
    <row r="96" spans="1:16" ht="28.5" x14ac:dyDescent="0.25">
      <c r="A96" s="34"/>
      <c r="B96" s="429">
        <v>37</v>
      </c>
      <c r="C96" s="414" t="s">
        <v>187</v>
      </c>
      <c r="D96" s="251" t="s">
        <v>33</v>
      </c>
      <c r="E96" s="417"/>
      <c r="F96" s="296">
        <v>0</v>
      </c>
      <c r="G96" s="296">
        <v>0</v>
      </c>
      <c r="H96" s="422"/>
      <c r="I96" s="422"/>
      <c r="J96" s="422"/>
      <c r="K96" s="422"/>
      <c r="L96" s="422"/>
      <c r="M96" s="422"/>
      <c r="N96" s="422"/>
      <c r="O96" s="422"/>
      <c r="P96" s="430">
        <f t="shared" si="1"/>
        <v>0</v>
      </c>
    </row>
    <row r="97" spans="1:16" x14ac:dyDescent="0.25">
      <c r="A97" s="34"/>
      <c r="B97" s="429">
        <v>38</v>
      </c>
      <c r="C97" s="414" t="s">
        <v>188</v>
      </c>
      <c r="D97" s="251" t="s">
        <v>33</v>
      </c>
      <c r="E97" s="417"/>
      <c r="F97" s="296">
        <v>0</v>
      </c>
      <c r="G97" s="296">
        <v>0</v>
      </c>
      <c r="H97" s="422"/>
      <c r="I97" s="422"/>
      <c r="J97" s="422"/>
      <c r="K97" s="422"/>
      <c r="L97" s="422"/>
      <c r="M97" s="422"/>
      <c r="N97" s="422"/>
      <c r="O97" s="422"/>
      <c r="P97" s="430">
        <f t="shared" si="1"/>
        <v>0</v>
      </c>
    </row>
    <row r="98" spans="1:16" ht="28.5" x14ac:dyDescent="0.25">
      <c r="A98" s="34"/>
      <c r="B98" s="429">
        <v>39</v>
      </c>
      <c r="C98" s="414" t="s">
        <v>189</v>
      </c>
      <c r="D98" s="251" t="s">
        <v>33</v>
      </c>
      <c r="E98" s="417"/>
      <c r="F98" s="296">
        <v>0</v>
      </c>
      <c r="G98" s="296">
        <v>0</v>
      </c>
      <c r="H98" s="422"/>
      <c r="I98" s="422"/>
      <c r="J98" s="422"/>
      <c r="K98" s="422"/>
      <c r="L98" s="422"/>
      <c r="M98" s="422"/>
      <c r="N98" s="422"/>
      <c r="O98" s="422"/>
      <c r="P98" s="430">
        <f t="shared" si="1"/>
        <v>0</v>
      </c>
    </row>
    <row r="99" spans="1:16" ht="28.5" x14ac:dyDescent="0.25">
      <c r="A99" s="34"/>
      <c r="B99" s="429">
        <v>40</v>
      </c>
      <c r="C99" s="414" t="s">
        <v>190</v>
      </c>
      <c r="D99" s="251" t="s">
        <v>33</v>
      </c>
      <c r="E99" s="417"/>
      <c r="F99" s="296">
        <v>0</v>
      </c>
      <c r="G99" s="296">
        <v>0</v>
      </c>
      <c r="H99" s="422"/>
      <c r="I99" s="422"/>
      <c r="J99" s="422"/>
      <c r="K99" s="422"/>
      <c r="L99" s="422"/>
      <c r="M99" s="422"/>
      <c r="N99" s="422"/>
      <c r="O99" s="422"/>
      <c r="P99" s="430">
        <f t="shared" si="1"/>
        <v>0</v>
      </c>
    </row>
    <row r="100" spans="1:16" ht="28.5" x14ac:dyDescent="0.25">
      <c r="A100" s="34"/>
      <c r="B100" s="429">
        <v>41</v>
      </c>
      <c r="C100" s="414" t="s">
        <v>191</v>
      </c>
      <c r="D100" s="251" t="s">
        <v>33</v>
      </c>
      <c r="E100" s="417"/>
      <c r="F100" s="296">
        <v>0</v>
      </c>
      <c r="G100" s="296">
        <v>0</v>
      </c>
      <c r="H100" s="422"/>
      <c r="I100" s="422"/>
      <c r="J100" s="422"/>
      <c r="K100" s="422"/>
      <c r="L100" s="422"/>
      <c r="M100" s="422"/>
      <c r="N100" s="422"/>
      <c r="O100" s="422"/>
      <c r="P100" s="430">
        <f t="shared" si="1"/>
        <v>0</v>
      </c>
    </row>
    <row r="101" spans="1:16" ht="28.5" x14ac:dyDescent="0.25">
      <c r="A101" s="34"/>
      <c r="B101" s="429">
        <v>42</v>
      </c>
      <c r="C101" s="414" t="s">
        <v>192</v>
      </c>
      <c r="D101" s="251" t="s">
        <v>33</v>
      </c>
      <c r="E101" s="417"/>
      <c r="F101" s="296">
        <v>0</v>
      </c>
      <c r="G101" s="296">
        <v>0</v>
      </c>
      <c r="H101" s="422"/>
      <c r="I101" s="422"/>
      <c r="J101" s="422"/>
      <c r="K101" s="422"/>
      <c r="L101" s="422"/>
      <c r="M101" s="422"/>
      <c r="N101" s="422"/>
      <c r="O101" s="422"/>
      <c r="P101" s="430">
        <f t="shared" si="1"/>
        <v>0</v>
      </c>
    </row>
    <row r="102" spans="1:16" x14ac:dyDescent="0.25">
      <c r="A102" s="34"/>
      <c r="B102" s="429">
        <v>43</v>
      </c>
      <c r="C102" s="414" t="s">
        <v>193</v>
      </c>
      <c r="D102" s="251" t="s">
        <v>33</v>
      </c>
      <c r="E102" s="417"/>
      <c r="F102" s="296">
        <v>0</v>
      </c>
      <c r="G102" s="296">
        <v>0</v>
      </c>
      <c r="H102" s="422"/>
      <c r="I102" s="422"/>
      <c r="J102" s="422"/>
      <c r="K102" s="422"/>
      <c r="L102" s="422"/>
      <c r="M102" s="422"/>
      <c r="N102" s="422"/>
      <c r="O102" s="422"/>
      <c r="P102" s="430">
        <f t="shared" si="1"/>
        <v>0</v>
      </c>
    </row>
    <row r="103" spans="1:16" ht="42.75" x14ac:dyDescent="0.25">
      <c r="A103" s="34"/>
      <c r="B103" s="429">
        <v>44</v>
      </c>
      <c r="C103" s="414" t="s">
        <v>194</v>
      </c>
      <c r="D103" s="251" t="s">
        <v>33</v>
      </c>
      <c r="E103" s="417"/>
      <c r="F103" s="296">
        <v>0</v>
      </c>
      <c r="G103" s="296">
        <v>0</v>
      </c>
      <c r="H103" s="422"/>
      <c r="I103" s="422"/>
      <c r="J103" s="422"/>
      <c r="K103" s="422"/>
      <c r="L103" s="422"/>
      <c r="M103" s="422"/>
      <c r="N103" s="422"/>
      <c r="O103" s="422"/>
      <c r="P103" s="430">
        <f t="shared" si="1"/>
        <v>0</v>
      </c>
    </row>
    <row r="104" spans="1:16" ht="28.5" x14ac:dyDescent="0.25">
      <c r="A104" s="34"/>
      <c r="B104" s="429">
        <v>45</v>
      </c>
      <c r="C104" s="414" t="s">
        <v>195</v>
      </c>
      <c r="D104" s="251" t="s">
        <v>33</v>
      </c>
      <c r="E104" s="417"/>
      <c r="F104" s="296">
        <v>0</v>
      </c>
      <c r="G104" s="296">
        <v>0</v>
      </c>
      <c r="H104" s="422"/>
      <c r="I104" s="422"/>
      <c r="J104" s="422"/>
      <c r="K104" s="422"/>
      <c r="L104" s="422"/>
      <c r="M104" s="422"/>
      <c r="N104" s="422"/>
      <c r="O104" s="422"/>
      <c r="P104" s="430">
        <f t="shared" si="1"/>
        <v>0</v>
      </c>
    </row>
    <row r="105" spans="1:16" ht="28.5" x14ac:dyDescent="0.25">
      <c r="A105" s="34"/>
      <c r="B105" s="429">
        <v>46</v>
      </c>
      <c r="C105" s="414" t="s">
        <v>196</v>
      </c>
      <c r="D105" s="251" t="s">
        <v>33</v>
      </c>
      <c r="E105" s="417"/>
      <c r="F105" s="296">
        <v>0</v>
      </c>
      <c r="G105" s="296">
        <v>0</v>
      </c>
      <c r="H105" s="422"/>
      <c r="I105" s="422"/>
      <c r="J105" s="422"/>
      <c r="K105" s="422"/>
      <c r="L105" s="422"/>
      <c r="M105" s="422"/>
      <c r="N105" s="422"/>
      <c r="O105" s="422"/>
      <c r="P105" s="430">
        <f t="shared" si="1"/>
        <v>0</v>
      </c>
    </row>
    <row r="106" spans="1:16" ht="28.5" x14ac:dyDescent="0.25">
      <c r="A106" s="34"/>
      <c r="B106" s="429">
        <v>47</v>
      </c>
      <c r="C106" s="414" t="s">
        <v>197</v>
      </c>
      <c r="D106" s="251" t="s">
        <v>33</v>
      </c>
      <c r="E106" s="417"/>
      <c r="F106" s="296">
        <v>0</v>
      </c>
      <c r="G106" s="296">
        <v>0</v>
      </c>
      <c r="H106" s="422"/>
      <c r="I106" s="422"/>
      <c r="J106" s="422"/>
      <c r="K106" s="422"/>
      <c r="L106" s="422"/>
      <c r="M106" s="422"/>
      <c r="N106" s="422"/>
      <c r="O106" s="422"/>
      <c r="P106" s="430">
        <f t="shared" si="1"/>
        <v>0</v>
      </c>
    </row>
    <row r="107" spans="1:16" ht="28.5" x14ac:dyDescent="0.25">
      <c r="A107" s="34"/>
      <c r="B107" s="429">
        <v>48</v>
      </c>
      <c r="C107" s="414" t="s">
        <v>198</v>
      </c>
      <c r="D107" s="251" t="s">
        <v>33</v>
      </c>
      <c r="E107" s="417"/>
      <c r="F107" s="296">
        <v>0</v>
      </c>
      <c r="G107" s="296">
        <v>0</v>
      </c>
      <c r="H107" s="422"/>
      <c r="I107" s="422"/>
      <c r="J107" s="422"/>
      <c r="K107" s="422"/>
      <c r="L107" s="422"/>
      <c r="M107" s="422"/>
      <c r="N107" s="422"/>
      <c r="O107" s="422"/>
      <c r="P107" s="430">
        <f t="shared" si="1"/>
        <v>0</v>
      </c>
    </row>
    <row r="108" spans="1:16" ht="28.5" x14ac:dyDescent="0.25">
      <c r="A108" s="34"/>
      <c r="B108" s="429">
        <v>49</v>
      </c>
      <c r="C108" s="414" t="s">
        <v>199</v>
      </c>
      <c r="D108" s="251" t="s">
        <v>33</v>
      </c>
      <c r="E108" s="417"/>
      <c r="F108" s="296">
        <v>0</v>
      </c>
      <c r="G108" s="296">
        <v>0</v>
      </c>
      <c r="H108" s="422"/>
      <c r="I108" s="422"/>
      <c r="J108" s="422"/>
      <c r="K108" s="422"/>
      <c r="L108" s="422"/>
      <c r="M108" s="422"/>
      <c r="N108" s="422"/>
      <c r="O108" s="422"/>
      <c r="P108" s="430">
        <f t="shared" si="1"/>
        <v>0</v>
      </c>
    </row>
    <row r="109" spans="1:16" x14ac:dyDescent="0.25">
      <c r="A109" s="34"/>
      <c r="B109" s="431" t="s">
        <v>259</v>
      </c>
      <c r="C109" s="414"/>
      <c r="D109" s="251" t="s">
        <v>254</v>
      </c>
      <c r="E109" s="417"/>
      <c r="F109" s="296">
        <v>0</v>
      </c>
      <c r="G109" s="296">
        <v>0</v>
      </c>
      <c r="H109" s="422"/>
      <c r="I109" s="422"/>
      <c r="J109" s="422"/>
      <c r="K109" s="422"/>
      <c r="L109" s="422"/>
      <c r="M109" s="422"/>
      <c r="N109" s="422"/>
      <c r="O109" s="422"/>
      <c r="P109" s="430"/>
    </row>
    <row r="110" spans="1:16" x14ac:dyDescent="0.25">
      <c r="A110" s="34"/>
      <c r="B110" s="429"/>
      <c r="C110" s="601"/>
      <c r="D110" s="601"/>
      <c r="E110" s="266"/>
      <c r="F110" s="296"/>
      <c r="G110" s="296"/>
      <c r="H110" s="422"/>
      <c r="I110" s="422"/>
      <c r="J110" s="422"/>
      <c r="K110" s="422"/>
      <c r="L110" s="422"/>
      <c r="M110" s="422"/>
      <c r="N110" s="422"/>
      <c r="O110" s="422"/>
      <c r="P110" s="430"/>
    </row>
    <row r="111" spans="1:16" x14ac:dyDescent="0.25">
      <c r="A111" s="34"/>
      <c r="B111" s="429"/>
      <c r="C111" s="601"/>
      <c r="D111" s="601"/>
      <c r="E111" s="266"/>
      <c r="F111" s="296"/>
      <c r="G111" s="296"/>
      <c r="H111" s="422"/>
      <c r="I111" s="422"/>
      <c r="J111" s="422"/>
      <c r="K111" s="422"/>
      <c r="L111" s="422"/>
      <c r="M111" s="422"/>
      <c r="N111" s="422"/>
      <c r="O111" s="422"/>
      <c r="P111" s="430"/>
    </row>
    <row r="112" spans="1:16" x14ac:dyDescent="0.25">
      <c r="A112" s="34"/>
      <c r="B112" s="435"/>
      <c r="C112" s="601"/>
      <c r="D112" s="601"/>
      <c r="E112" s="266"/>
      <c r="F112" s="404"/>
      <c r="G112" s="404"/>
      <c r="H112" s="436"/>
      <c r="I112" s="436"/>
      <c r="J112" s="436"/>
      <c r="K112" s="436"/>
      <c r="L112" s="436"/>
      <c r="M112" s="436"/>
      <c r="N112" s="436"/>
      <c r="O112" s="436"/>
      <c r="P112" s="437"/>
    </row>
    <row r="113" spans="2:17" x14ac:dyDescent="0.25">
      <c r="B113" s="353"/>
      <c r="C113" s="600" t="s">
        <v>222</v>
      </c>
      <c r="D113" s="600"/>
      <c r="E113" s="354"/>
      <c r="F113" s="355"/>
      <c r="G113" s="355"/>
      <c r="H113" s="356">
        <f>SUM(F19*H19,F20*H20,F21*H21,F22*H22,F23*H23,F24*H24,F25*H25,F48*H48,F49*H49,F65*H65,F66*H66,F67*H67,F68*H68)</f>
        <v>55215</v>
      </c>
      <c r="I113" s="356">
        <f>SUM(F30*I30,F31*I31,F32*I32,F33*I33,F34*I34,F35*I35,F74*I74,F75*I75,F76*I76,F77*I77,F78*I78,F79*I79,F80*I80,F81*I81,F87*I87,F88*I88,F89*I89)</f>
        <v>72004</v>
      </c>
      <c r="J113" s="357"/>
      <c r="K113" s="354"/>
      <c r="L113" s="354"/>
      <c r="M113" s="354"/>
      <c r="N113" s="356"/>
      <c r="O113" s="354"/>
      <c r="P113" s="358">
        <f>SUM(H113:O113)</f>
        <v>127219</v>
      </c>
    </row>
    <row r="114" spans="2:17" x14ac:dyDescent="0.25">
      <c r="B114" s="273"/>
      <c r="C114" s="601" t="s">
        <v>261</v>
      </c>
      <c r="D114" s="601"/>
      <c r="E114" s="267"/>
      <c r="F114" s="265"/>
      <c r="G114" s="265"/>
      <c r="H114" s="267"/>
      <c r="I114" s="267"/>
      <c r="J114" s="268">
        <f>SUM($E$30*$G$30*J30,$E$31*$G$31*J31,$E$32*$G$32*J32,$E$33*$G$33*J33,$E$34*$G$34*J34,$E$40*$G$40*J40,$E$41*$G$41*J41,$E$42*$G$42*J42,$E$74*$G$74*J74,$E$75*$G$75*J75,$E$76*$G$76*J76,$E$77*$G$77*J77,$E$78*$G$78*J78,$E$79*$G$79*J79,$E$80*$G$80*J80,$E$81*$G$81*J81)</f>
        <v>0</v>
      </c>
      <c r="K114" s="268">
        <f>SUM($E$30*$G$30*K30,$E$31*$G$31*K31,$E$32*$G$32*K32,$E$33*$G$33*K33,$E$34*$G$34*K34,$E$40*$G$40*K40,$E$41*$G$41*K41,$E$42*$G$42*K42,$E$74*$G$74*K74,$E$75*$G$75*K75,$E$76*$G$76*K76,$E$77*$G$77*K77,$E$78*$G$78*K78,$E$79*$G$79*K79,$E$80*$G$80*K80,$E$81*$G$81*K81)</f>
        <v>0</v>
      </c>
      <c r="L114" s="268"/>
      <c r="M114" s="268"/>
      <c r="N114" s="267"/>
      <c r="O114" s="267"/>
      <c r="P114" s="274">
        <f>SUM(H114:O114)</f>
        <v>0</v>
      </c>
    </row>
    <row r="115" spans="2:17" x14ac:dyDescent="0.25">
      <c r="B115" s="273"/>
      <c r="C115" s="601" t="s">
        <v>498</v>
      </c>
      <c r="D115" s="601"/>
      <c r="E115" s="267"/>
      <c r="F115" s="265"/>
      <c r="G115" s="265"/>
      <c r="H115" s="267"/>
      <c r="I115" s="267"/>
      <c r="J115" s="268">
        <f>J114-SUM($E$34*$G$34*J34,$E$78*$G$78*J78)</f>
        <v>0</v>
      </c>
      <c r="K115" s="268">
        <f>K114-SUM($E$34*$G$34*K34,$E$78*$G$78*K78)</f>
        <v>0</v>
      </c>
      <c r="L115" s="267"/>
      <c r="M115" s="267"/>
      <c r="N115" s="267"/>
      <c r="O115" s="267"/>
      <c r="P115" s="274"/>
    </row>
    <row r="116" spans="2:17" x14ac:dyDescent="0.25">
      <c r="B116" s="275"/>
      <c r="C116" s="602"/>
      <c r="D116" s="602"/>
      <c r="E116" s="260"/>
      <c r="F116" s="258"/>
      <c r="G116" s="258"/>
      <c r="H116" s="260"/>
      <c r="I116" s="260"/>
      <c r="J116" s="260"/>
      <c r="K116" s="260"/>
      <c r="L116" s="260"/>
      <c r="M116" s="260"/>
      <c r="N116" s="260"/>
      <c r="O116" s="260"/>
      <c r="P116" s="276"/>
    </row>
    <row r="117" spans="2:17" x14ac:dyDescent="0.25">
      <c r="B117" s="275"/>
      <c r="C117" s="516"/>
      <c r="D117" s="260"/>
      <c r="E117" s="260"/>
      <c r="F117" s="258"/>
      <c r="G117" s="258"/>
      <c r="H117" s="260"/>
      <c r="I117" s="260"/>
      <c r="J117" s="260"/>
      <c r="K117" s="260"/>
      <c r="L117" s="260"/>
      <c r="M117" s="260"/>
      <c r="N117" s="260"/>
      <c r="O117" s="260"/>
      <c r="P117" s="276"/>
    </row>
    <row r="118" spans="2:17" x14ac:dyDescent="0.25">
      <c r="B118" s="381"/>
      <c r="C118" s="603" t="s">
        <v>325</v>
      </c>
      <c r="D118" s="603"/>
      <c r="E118" s="251"/>
      <c r="F118" s="262"/>
      <c r="G118" s="251"/>
      <c r="H118" s="263">
        <f>'3.  Distribution Rates'!I33</f>
        <v>1.3833333333333331E-2</v>
      </c>
      <c r="I118" s="263">
        <f>'3.  Distribution Rates'!I34</f>
        <v>9.566666666666666E-3</v>
      </c>
      <c r="J118" s="263">
        <f>'3.  Distribution Rates'!I35</f>
        <v>2.2244333333333333</v>
      </c>
      <c r="K118" s="263">
        <f>'3.  Distribution Rates'!I36</f>
        <v>2.2244333333333333</v>
      </c>
      <c r="L118" s="263">
        <f>'3.  Distribution Rates'!I37</f>
        <v>0</v>
      </c>
      <c r="M118" s="263">
        <f>'3.  Distribution Rates'!I38</f>
        <v>15.004433333333333</v>
      </c>
      <c r="N118" s="263">
        <f>'3.  Distribution Rates'!I39</f>
        <v>0</v>
      </c>
      <c r="O118" s="263"/>
      <c r="P118" s="382"/>
    </row>
    <row r="119" spans="2:17" x14ac:dyDescent="0.25">
      <c r="B119" s="381"/>
      <c r="C119" s="603" t="s">
        <v>229</v>
      </c>
      <c r="D119" s="603"/>
      <c r="E119" s="260"/>
      <c r="F119" s="262"/>
      <c r="G119" s="262"/>
      <c r="H119" s="378">
        <f>'4.  2011-14 LRAM'!H$77*H118</f>
        <v>221.75563665377572</v>
      </c>
      <c r="I119" s="378">
        <f>'4.  2011-14 LRAM'!I$77*I118</f>
        <v>160.5852609793931</v>
      </c>
      <c r="J119" s="378">
        <f>'4.  2011-14 LRAM'!J$77*J118</f>
        <v>26.379898739745549</v>
      </c>
      <c r="K119" s="378">
        <f>'4.  2011-14 LRAM'!K$77*K118</f>
        <v>0</v>
      </c>
      <c r="L119" s="378">
        <f>'4.  2011-14 LRAM'!L$77*L118</f>
        <v>0</v>
      </c>
      <c r="M119" s="378">
        <f>'4.  2011-14 LRAM'!M$77*M118</f>
        <v>0</v>
      </c>
      <c r="N119" s="378">
        <f>'4.  2011-14 LRAM'!N$77*N118</f>
        <v>0</v>
      </c>
      <c r="O119" s="251"/>
      <c r="P119" s="277">
        <f>SUM(H119:O119)</f>
        <v>408.72079637291438</v>
      </c>
      <c r="Q119" s="17"/>
    </row>
    <row r="120" spans="2:17" x14ac:dyDescent="0.25">
      <c r="B120" s="381"/>
      <c r="C120" s="603" t="s">
        <v>230</v>
      </c>
      <c r="D120" s="603"/>
      <c r="E120" s="260"/>
      <c r="F120" s="262"/>
      <c r="G120" s="262"/>
      <c r="H120" s="378">
        <f>'4.  2011-14 LRAM'!H$156*H118</f>
        <v>133.11857003069696</v>
      </c>
      <c r="I120" s="378">
        <f>'4.  2011-14 LRAM'!I$156*I118</f>
        <v>626.313589101709</v>
      </c>
      <c r="J120" s="378">
        <f>'4.  2011-14 LRAM'!J$156*J118</f>
        <v>0</v>
      </c>
      <c r="K120" s="378">
        <f>'4.  2011-14 LRAM'!K$156*K118</f>
        <v>0</v>
      </c>
      <c r="L120" s="378">
        <f>'4.  2011-14 LRAM'!L$156*L118</f>
        <v>0</v>
      </c>
      <c r="M120" s="378">
        <f>'4.  2011-14 LRAM'!M$156*M118</f>
        <v>0</v>
      </c>
      <c r="N120" s="378">
        <f>'4.  2011-14 LRAM'!N$156*N118</f>
        <v>0</v>
      </c>
      <c r="O120" s="251"/>
      <c r="P120" s="277">
        <f>SUM(H120:O120)</f>
        <v>759.43215913240601</v>
      </c>
    </row>
    <row r="121" spans="2:17" x14ac:dyDescent="0.25">
      <c r="B121" s="381"/>
      <c r="C121" s="603" t="s">
        <v>231</v>
      </c>
      <c r="D121" s="603"/>
      <c r="E121" s="260"/>
      <c r="F121" s="262"/>
      <c r="G121" s="262"/>
      <c r="H121" s="378">
        <f>'4.  2011-14 LRAM'!H$236*H118</f>
        <v>96.045330760909195</v>
      </c>
      <c r="I121" s="378">
        <f>'4.  2011-14 LRAM'!I$236*I118</f>
        <v>273.27965905169174</v>
      </c>
      <c r="J121" s="378">
        <f>'4.  2011-14 LRAM'!J$236*J118</f>
        <v>0</v>
      </c>
      <c r="K121" s="378">
        <f>'4.  2011-14 LRAM'!K$236*K118</f>
        <v>0</v>
      </c>
      <c r="L121" s="378">
        <f>'4.  2011-14 LRAM'!L$236*L118</f>
        <v>0</v>
      </c>
      <c r="M121" s="378">
        <f>'4.  2011-14 LRAM'!M$236*M118</f>
        <v>0</v>
      </c>
      <c r="N121" s="378">
        <f>'4.  2011-14 LRAM'!N$236*N118</f>
        <v>0</v>
      </c>
      <c r="O121" s="251"/>
      <c r="P121" s="277">
        <f t="shared" ref="P121" si="2">SUM(H121:O121)</f>
        <v>369.32498981260096</v>
      </c>
    </row>
    <row r="122" spans="2:17" x14ac:dyDescent="0.25">
      <c r="B122" s="381"/>
      <c r="C122" s="603" t="s">
        <v>232</v>
      </c>
      <c r="D122" s="603"/>
      <c r="E122" s="260"/>
      <c r="F122" s="262"/>
      <c r="G122" s="262"/>
      <c r="H122" s="378">
        <f>'4.  2011-14 LRAM'!H$317*H118</f>
        <v>641.28361273909331</v>
      </c>
      <c r="I122" s="378">
        <f>'4.  2011-14 LRAM'!I$317*I118</f>
        <v>237.72884572095913</v>
      </c>
      <c r="J122" s="378">
        <f>'4.  2011-14 LRAM'!J$317*J118</f>
        <v>0</v>
      </c>
      <c r="K122" s="378">
        <f>'4.  2011-14 LRAM'!K$317*K118</f>
        <v>0</v>
      </c>
      <c r="L122" s="378">
        <f>'4.  2011-14 LRAM'!L$317*L118</f>
        <v>0</v>
      </c>
      <c r="M122" s="378">
        <f>'4.  2011-14 LRAM'!M$317*M118</f>
        <v>0</v>
      </c>
      <c r="N122" s="378">
        <f>'4.  2011-14 LRAM'!N$317*N118</f>
        <v>0</v>
      </c>
      <c r="O122" s="251"/>
      <c r="P122" s="277">
        <f>SUM(H122:O122)</f>
        <v>879.01245846005247</v>
      </c>
    </row>
    <row r="123" spans="2:17" x14ac:dyDescent="0.25">
      <c r="B123" s="381"/>
      <c r="C123" s="603" t="s">
        <v>233</v>
      </c>
      <c r="D123" s="603"/>
      <c r="E123" s="260"/>
      <c r="F123" s="262"/>
      <c r="G123" s="262"/>
      <c r="H123" s="378">
        <f>H113*H118</f>
        <v>763.80749999999989</v>
      </c>
      <c r="I123" s="378">
        <f>I113*I118</f>
        <v>688.83826666666664</v>
      </c>
      <c r="J123" s="378">
        <f>J114*J118</f>
        <v>0</v>
      </c>
      <c r="K123" s="378">
        <f>K114*K118</f>
        <v>0</v>
      </c>
      <c r="L123" s="378">
        <f>L114*L118</f>
        <v>0</v>
      </c>
      <c r="M123" s="378">
        <f>M114*M118</f>
        <v>0</v>
      </c>
      <c r="N123" s="378">
        <f>N113*N118</f>
        <v>0</v>
      </c>
      <c r="O123" s="251"/>
      <c r="P123" s="277">
        <f>SUM(H123:O123)</f>
        <v>1452.6457666666665</v>
      </c>
    </row>
    <row r="124" spans="2:17" x14ac:dyDescent="0.25">
      <c r="B124" s="275"/>
      <c r="C124" s="379" t="s">
        <v>223</v>
      </c>
      <c r="D124" s="260"/>
      <c r="E124" s="260"/>
      <c r="F124" s="258"/>
      <c r="G124" s="258"/>
      <c r="H124" s="264">
        <f>SUM(H119:H123)</f>
        <v>1856.0106501844753</v>
      </c>
      <c r="I124" s="264">
        <f>SUM(I119:I123)</f>
        <v>1986.7456215204195</v>
      </c>
      <c r="J124" s="264">
        <f t="shared" ref="J124:N124" si="3">SUM(J119:J123)</f>
        <v>26.379898739745549</v>
      </c>
      <c r="K124" s="264">
        <f t="shared" si="3"/>
        <v>0</v>
      </c>
      <c r="L124" s="264">
        <f t="shared" si="3"/>
        <v>0</v>
      </c>
      <c r="M124" s="264">
        <f t="shared" si="3"/>
        <v>0</v>
      </c>
      <c r="N124" s="264">
        <f t="shared" si="3"/>
        <v>0</v>
      </c>
      <c r="O124" s="260"/>
      <c r="P124" s="278">
        <f>SUM(P119:P123)</f>
        <v>3869.1361704446404</v>
      </c>
    </row>
    <row r="125" spans="2:17" x14ac:dyDescent="0.25">
      <c r="B125" s="279"/>
      <c r="C125" s="453"/>
      <c r="D125" s="280"/>
      <c r="E125" s="280"/>
      <c r="F125" s="281"/>
      <c r="G125" s="281"/>
      <c r="H125" s="454"/>
      <c r="I125" s="454"/>
      <c r="J125" s="454"/>
      <c r="K125" s="454"/>
      <c r="L125" s="454"/>
      <c r="M125" s="454"/>
      <c r="N125" s="454"/>
      <c r="O125" s="280"/>
      <c r="P125" s="455"/>
    </row>
    <row r="126" spans="2:17" hidden="1" x14ac:dyDescent="0.25">
      <c r="B126" s="423"/>
      <c r="C126" s="603" t="s">
        <v>224</v>
      </c>
      <c r="D126" s="603"/>
      <c r="E126" s="415"/>
      <c r="F126" s="159"/>
      <c r="G126" s="159"/>
      <c r="H126" s="501">
        <f>$H$113*'6.  Persistence Rates'!$E$44</f>
        <v>0</v>
      </c>
      <c r="I126" s="501">
        <f>I113*'6.  Persistence Rates'!$E$44</f>
        <v>0</v>
      </c>
      <c r="J126" s="501">
        <f>$J$115*'6.  Persistence Rates'!$R$44</f>
        <v>0</v>
      </c>
      <c r="K126" s="501">
        <f>$K$115*'6.  Persistence Rates'!$R$44</f>
        <v>0</v>
      </c>
      <c r="L126" s="501">
        <f>$L$114*'6.  Persistence Rates'!$R$44</f>
        <v>0</v>
      </c>
      <c r="M126" s="501">
        <f>$M$114*'6.  Persistence Rates'!$R$44</f>
        <v>0</v>
      </c>
      <c r="N126" s="501">
        <f>$N$113*'6.  Persistence Rates'!$E$44</f>
        <v>0</v>
      </c>
      <c r="O126" s="159"/>
      <c r="P126" s="350"/>
      <c r="Q126" s="17"/>
    </row>
    <row r="127" spans="2:17" hidden="1" x14ac:dyDescent="0.25">
      <c r="B127" s="423"/>
      <c r="C127" s="603" t="s">
        <v>225</v>
      </c>
      <c r="D127" s="603"/>
      <c r="E127" s="415"/>
      <c r="F127" s="159"/>
      <c r="G127" s="159"/>
      <c r="H127" s="501">
        <f>H113*'6.  Persistence Rates'!F$44</f>
        <v>0</v>
      </c>
      <c r="I127" s="501">
        <f>I113*'6.  Persistence Rates'!F$44</f>
        <v>0</v>
      </c>
      <c r="J127" s="501">
        <f>$J$115*'6.  Persistence Rates'!$S$44</f>
        <v>0</v>
      </c>
      <c r="K127" s="501">
        <f>$K$115*'6.  Persistence Rates'!$S$44</f>
        <v>0</v>
      </c>
      <c r="L127" s="501">
        <f>$L$114*'6.  Persistence Rates'!$S$44</f>
        <v>0</v>
      </c>
      <c r="M127" s="501">
        <f>$M$114*'6.  Persistence Rates'!$S$44</f>
        <v>0</v>
      </c>
      <c r="N127" s="501">
        <f>$N$113*'6.  Persistence Rates'!$F$44</f>
        <v>0</v>
      </c>
      <c r="O127" s="159"/>
      <c r="P127" s="350"/>
    </row>
    <row r="128" spans="2:17" hidden="1" x14ac:dyDescent="0.25">
      <c r="B128" s="423"/>
      <c r="C128" s="603" t="s">
        <v>226</v>
      </c>
      <c r="D128" s="603"/>
      <c r="E128" s="415"/>
      <c r="F128" s="159"/>
      <c r="G128" s="159"/>
      <c r="H128" s="501">
        <f>H113*'6.  Persistence Rates'!G$44</f>
        <v>0</v>
      </c>
      <c r="I128" s="501">
        <f>I113*'6.  Persistence Rates'!G$44</f>
        <v>0</v>
      </c>
      <c r="J128" s="501">
        <f>$J$115*'6.  Persistence Rates'!$T$44</f>
        <v>0</v>
      </c>
      <c r="K128" s="501">
        <f>$K$115*'6.  Persistence Rates'!$T$44</f>
        <v>0</v>
      </c>
      <c r="L128" s="501">
        <f>$L$114*'6.  Persistence Rates'!$T$44</f>
        <v>0</v>
      </c>
      <c r="M128" s="501">
        <f>$M$114*'6.  Persistence Rates'!$T$44</f>
        <v>0</v>
      </c>
      <c r="N128" s="501">
        <f>$N$113*'6.  Persistence Rates'!$G$44</f>
        <v>0</v>
      </c>
      <c r="O128" s="159"/>
      <c r="P128" s="350"/>
    </row>
    <row r="129" spans="2:16" hidden="1" x14ac:dyDescent="0.25">
      <c r="B129" s="423"/>
      <c r="C129" s="603" t="s">
        <v>227</v>
      </c>
      <c r="D129" s="603"/>
      <c r="E129" s="415"/>
      <c r="F129" s="159"/>
      <c r="G129" s="159"/>
      <c r="H129" s="501">
        <f>H113*'6.  Persistence Rates'!H$44</f>
        <v>0</v>
      </c>
      <c r="I129" s="501">
        <f>I113*'6.  Persistence Rates'!H$44</f>
        <v>0</v>
      </c>
      <c r="J129" s="501">
        <f>$J$115*'6.  Persistence Rates'!$U$44</f>
        <v>0</v>
      </c>
      <c r="K129" s="501">
        <f>$K$115*'6.  Persistence Rates'!$U$44</f>
        <v>0</v>
      </c>
      <c r="L129" s="501">
        <f>$L$114*'6.  Persistence Rates'!$U$44</f>
        <v>0</v>
      </c>
      <c r="M129" s="501">
        <f>$M$114*'6.  Persistence Rates'!$U$44</f>
        <v>0</v>
      </c>
      <c r="N129" s="501">
        <f>$N$113*'6.  Persistence Rates'!$H$44</f>
        <v>0</v>
      </c>
      <c r="O129" s="159"/>
      <c r="P129" s="350"/>
    </row>
    <row r="130" spans="2:16" hidden="1" x14ac:dyDescent="0.25">
      <c r="B130" s="424"/>
      <c r="C130" s="615" t="s">
        <v>228</v>
      </c>
      <c r="D130" s="615"/>
      <c r="E130" s="425"/>
      <c r="F130" s="330"/>
      <c r="G130" s="330"/>
      <c r="H130" s="501">
        <f>H113*'6.  Persistence Rates'!I$44</f>
        <v>0</v>
      </c>
      <c r="I130" s="501">
        <f>I113*'6.  Persistence Rates'!I$44</f>
        <v>0</v>
      </c>
      <c r="J130" s="501">
        <f>$J$115*'6.  Persistence Rates'!$V$44</f>
        <v>0</v>
      </c>
      <c r="K130" s="501">
        <f>$K$115*'6.  Persistence Rates'!$V$44</f>
        <v>0</v>
      </c>
      <c r="L130" s="501">
        <f>$L$114*'6.  Persistence Rates'!$V$44</f>
        <v>0</v>
      </c>
      <c r="M130" s="501">
        <f>$M$114*'6.  Persistence Rates'!$V$44</f>
        <v>0</v>
      </c>
      <c r="N130" s="501">
        <f>$N$113*'6.  Persistence Rates'!$I$44</f>
        <v>0</v>
      </c>
      <c r="O130" s="330"/>
      <c r="P130" s="400"/>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6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30" t="s">
        <v>266</v>
      </c>
      <c r="C2" s="630"/>
      <c r="D2" s="630"/>
      <c r="E2" s="630"/>
      <c r="F2" s="630"/>
      <c r="G2" s="630"/>
      <c r="H2" s="630"/>
      <c r="I2" s="630"/>
      <c r="J2" s="630"/>
      <c r="K2" s="630"/>
      <c r="L2" s="630"/>
      <c r="M2" s="630"/>
      <c r="N2" s="630"/>
      <c r="O2" s="630"/>
      <c r="P2" s="630"/>
    </row>
    <row r="3" spans="1:18" ht="18.75" customHeight="1" outlineLevel="1" x14ac:dyDescent="0.3">
      <c r="B3" s="63"/>
      <c r="C3" s="177"/>
      <c r="D3" s="63"/>
      <c r="E3" s="63"/>
      <c r="F3" s="63"/>
      <c r="G3" s="63"/>
      <c r="H3" s="63"/>
      <c r="I3" s="63"/>
      <c r="J3" s="63"/>
      <c r="K3" s="63"/>
      <c r="L3" s="63"/>
      <c r="M3" s="63"/>
      <c r="N3" s="63"/>
      <c r="O3" s="63"/>
      <c r="P3" s="63"/>
    </row>
    <row r="4" spans="1:18" ht="35.25" customHeight="1" outlineLevel="1" x14ac:dyDescent="0.3">
      <c r="A4" s="242"/>
      <c r="B4" s="391"/>
      <c r="C4" s="369" t="s">
        <v>400</v>
      </c>
      <c r="D4" s="391"/>
      <c r="E4" s="584" t="s">
        <v>363</v>
      </c>
      <c r="F4" s="584"/>
      <c r="G4" s="584"/>
      <c r="H4" s="584"/>
      <c r="I4" s="584"/>
      <c r="J4" s="584"/>
      <c r="K4" s="584"/>
      <c r="L4" s="584"/>
      <c r="M4" s="584"/>
      <c r="N4" s="584"/>
      <c r="O4" s="584"/>
      <c r="P4" s="584"/>
    </row>
    <row r="5" spans="1:18" ht="18.75" customHeight="1" outlineLevel="1" x14ac:dyDescent="0.3">
      <c r="A5" s="47"/>
      <c r="B5" s="391"/>
      <c r="C5" s="392"/>
      <c r="D5" s="391"/>
      <c r="E5" s="372" t="s">
        <v>357</v>
      </c>
      <c r="F5" s="391"/>
      <c r="G5" s="391"/>
      <c r="H5" s="391"/>
      <c r="I5" s="391"/>
      <c r="J5" s="391"/>
      <c r="K5" s="391"/>
      <c r="L5" s="391"/>
      <c r="M5" s="391"/>
      <c r="N5" s="391"/>
      <c r="O5" s="391"/>
      <c r="P5" s="391"/>
    </row>
    <row r="6" spans="1:18" ht="18.75" customHeight="1" outlineLevel="1" x14ac:dyDescent="0.3">
      <c r="A6" s="47"/>
      <c r="B6" s="391"/>
      <c r="C6" s="392"/>
      <c r="D6" s="391"/>
      <c r="E6" s="372" t="s">
        <v>358</v>
      </c>
      <c r="F6" s="391"/>
      <c r="G6" s="391"/>
      <c r="H6" s="391"/>
      <c r="I6" s="391"/>
      <c r="J6" s="391"/>
      <c r="K6" s="391"/>
      <c r="L6" s="391"/>
      <c r="M6" s="391"/>
      <c r="N6" s="391"/>
      <c r="O6" s="391"/>
      <c r="P6" s="391"/>
    </row>
    <row r="7" spans="1:18" ht="18.75" customHeight="1" outlineLevel="1" x14ac:dyDescent="0.3">
      <c r="A7" s="47"/>
      <c r="B7" s="391"/>
      <c r="C7" s="392"/>
      <c r="D7" s="391"/>
      <c r="E7" s="372" t="s">
        <v>416</v>
      </c>
      <c r="F7" s="391"/>
      <c r="G7" s="391"/>
      <c r="H7" s="391"/>
      <c r="I7" s="391"/>
      <c r="J7" s="391"/>
      <c r="K7" s="391"/>
      <c r="L7" s="391"/>
      <c r="M7" s="391"/>
      <c r="N7" s="391"/>
      <c r="O7" s="391"/>
      <c r="P7" s="391"/>
    </row>
    <row r="8" spans="1:18" ht="18.75" customHeight="1" outlineLevel="1" x14ac:dyDescent="0.3">
      <c r="A8" s="47"/>
      <c r="B8" s="391"/>
      <c r="C8" s="392"/>
      <c r="D8" s="391"/>
      <c r="E8" s="372"/>
      <c r="F8" s="391"/>
      <c r="G8" s="391"/>
      <c r="H8" s="391"/>
      <c r="I8" s="391"/>
      <c r="J8" s="391"/>
      <c r="K8" s="391"/>
      <c r="L8" s="391"/>
      <c r="M8" s="391"/>
      <c r="N8" s="391"/>
      <c r="O8" s="391"/>
      <c r="P8" s="391"/>
    </row>
    <row r="9" spans="1:18" ht="18.75" customHeight="1" outlineLevel="1" x14ac:dyDescent="0.3">
      <c r="A9" s="47"/>
      <c r="B9" s="391"/>
      <c r="C9" s="393" t="s">
        <v>338</v>
      </c>
      <c r="D9" s="391"/>
      <c r="E9" s="644" t="s">
        <v>364</v>
      </c>
      <c r="F9" s="644"/>
      <c r="G9" s="391"/>
      <c r="H9" s="391"/>
      <c r="I9" s="391"/>
      <c r="J9" s="391"/>
      <c r="K9" s="391"/>
      <c r="L9" s="391"/>
      <c r="M9" s="391"/>
      <c r="N9" s="391"/>
      <c r="O9" s="391"/>
      <c r="P9" s="391"/>
      <c r="R9" s="82"/>
    </row>
    <row r="10" spans="1:18" ht="18.75" customHeight="1" outlineLevel="1" x14ac:dyDescent="0.3">
      <c r="A10" s="47"/>
      <c r="B10" s="391"/>
      <c r="C10" s="392"/>
      <c r="D10" s="391"/>
      <c r="E10" s="645" t="s">
        <v>339</v>
      </c>
      <c r="F10" s="645"/>
      <c r="G10" s="391"/>
      <c r="H10" s="391"/>
      <c r="I10" s="391"/>
      <c r="J10" s="391"/>
      <c r="K10" s="391"/>
      <c r="L10" s="391"/>
      <c r="M10" s="391"/>
      <c r="N10" s="391"/>
      <c r="O10" s="391"/>
      <c r="P10" s="391"/>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1" t="s">
        <v>473</v>
      </c>
      <c r="C12" s="63"/>
      <c r="D12" s="63"/>
      <c r="E12" s="170"/>
      <c r="F12" s="63"/>
      <c r="G12" s="63"/>
      <c r="H12" s="63"/>
      <c r="I12" s="63"/>
      <c r="J12" s="63"/>
      <c r="K12" s="63"/>
      <c r="L12" s="63"/>
      <c r="M12" s="63"/>
      <c r="N12" s="63"/>
      <c r="O12" s="63"/>
      <c r="P12" s="63"/>
    </row>
    <row r="13" spans="1:18" ht="45" x14ac:dyDescent="0.25">
      <c r="B13" s="638" t="s">
        <v>58</v>
      </c>
      <c r="C13" s="640" t="s">
        <v>0</v>
      </c>
      <c r="D13" s="640" t="s">
        <v>44</v>
      </c>
      <c r="E13" s="640" t="s">
        <v>206</v>
      </c>
      <c r="F13" s="237" t="s">
        <v>203</v>
      </c>
      <c r="G13" s="237" t="s">
        <v>45</v>
      </c>
      <c r="H13" s="642" t="s">
        <v>59</v>
      </c>
      <c r="I13" s="642"/>
      <c r="J13" s="642"/>
      <c r="K13" s="642"/>
      <c r="L13" s="642"/>
      <c r="M13" s="642"/>
      <c r="N13" s="642"/>
      <c r="O13" s="642"/>
      <c r="P13" s="643"/>
    </row>
    <row r="14" spans="1:18" ht="60" x14ac:dyDescent="0.25">
      <c r="B14" s="639"/>
      <c r="C14" s="641"/>
      <c r="D14" s="641"/>
      <c r="E14" s="641"/>
      <c r="F14" s="438" t="s">
        <v>214</v>
      </c>
      <c r="G14" s="438" t="s">
        <v>215</v>
      </c>
      <c r="H14" s="439" t="s">
        <v>37</v>
      </c>
      <c r="I14" s="439" t="s">
        <v>39</v>
      </c>
      <c r="J14" s="439" t="s">
        <v>108</v>
      </c>
      <c r="K14" s="439" t="s">
        <v>109</v>
      </c>
      <c r="L14" s="439" t="s">
        <v>40</v>
      </c>
      <c r="M14" s="439" t="s">
        <v>41</v>
      </c>
      <c r="N14" s="439" t="s">
        <v>42</v>
      </c>
      <c r="O14" s="439" t="s">
        <v>105</v>
      </c>
      <c r="P14" s="442" t="s">
        <v>34</v>
      </c>
    </row>
    <row r="15" spans="1:18" ht="29.25" customHeight="1" x14ac:dyDescent="0.25">
      <c r="B15" s="619" t="s">
        <v>142</v>
      </c>
      <c r="C15" s="620"/>
      <c r="D15" s="620"/>
      <c r="E15" s="620"/>
      <c r="F15" s="620"/>
      <c r="G15" s="620"/>
      <c r="H15" s="620"/>
      <c r="I15" s="620"/>
      <c r="J15" s="620"/>
      <c r="K15" s="620"/>
      <c r="L15" s="620"/>
      <c r="M15" s="620"/>
      <c r="N15" s="620"/>
      <c r="O15" s="620"/>
      <c r="P15" s="621"/>
    </row>
    <row r="16" spans="1:18" ht="26.25" customHeight="1" x14ac:dyDescent="0.25">
      <c r="A16" s="50"/>
      <c r="B16" s="632" t="s">
        <v>143</v>
      </c>
      <c r="C16" s="633"/>
      <c r="D16" s="633"/>
      <c r="E16" s="633"/>
      <c r="F16" s="633"/>
      <c r="G16" s="633"/>
      <c r="H16" s="633"/>
      <c r="I16" s="633"/>
      <c r="J16" s="633"/>
      <c r="K16" s="633"/>
      <c r="L16" s="633"/>
      <c r="M16" s="633"/>
      <c r="N16" s="633"/>
      <c r="O16" s="633"/>
      <c r="P16" s="634"/>
    </row>
    <row r="17" spans="1:16" x14ac:dyDescent="0.25">
      <c r="A17" s="34"/>
      <c r="B17" s="429">
        <v>1</v>
      </c>
      <c r="C17" s="414" t="s">
        <v>144</v>
      </c>
      <c r="D17" s="251" t="s">
        <v>33</v>
      </c>
      <c r="E17" s="415"/>
      <c r="F17" s="296"/>
      <c r="G17" s="296"/>
      <c r="H17" s="426">
        <v>1</v>
      </c>
      <c r="I17" s="416"/>
      <c r="J17" s="416"/>
      <c r="K17" s="416"/>
      <c r="L17" s="416"/>
      <c r="M17" s="416"/>
      <c r="N17" s="416"/>
      <c r="O17" s="416"/>
      <c r="P17" s="430">
        <f>SUM(H17:O17)</f>
        <v>1</v>
      </c>
    </row>
    <row r="18" spans="1:16" x14ac:dyDescent="0.25">
      <c r="A18" s="8"/>
      <c r="B18" s="429">
        <v>2</v>
      </c>
      <c r="C18" s="414" t="s">
        <v>145</v>
      </c>
      <c r="D18" s="251" t="s">
        <v>33</v>
      </c>
      <c r="E18" s="417"/>
      <c r="F18" s="296"/>
      <c r="G18" s="296"/>
      <c r="H18" s="426">
        <v>1</v>
      </c>
      <c r="I18" s="416"/>
      <c r="J18" s="416"/>
      <c r="K18" s="416"/>
      <c r="L18" s="416"/>
      <c r="M18" s="416"/>
      <c r="N18" s="416"/>
      <c r="O18" s="416"/>
      <c r="P18" s="430">
        <f t="shared" ref="P18:P79" si="0">SUM(H18:O18)</f>
        <v>1</v>
      </c>
    </row>
    <row r="19" spans="1:16" x14ac:dyDescent="0.25">
      <c r="A19" s="34"/>
      <c r="B19" s="429">
        <v>3</v>
      </c>
      <c r="C19" s="414" t="s">
        <v>146</v>
      </c>
      <c r="D19" s="251" t="s">
        <v>33</v>
      </c>
      <c r="E19" s="417"/>
      <c r="F19" s="296"/>
      <c r="G19" s="296"/>
      <c r="H19" s="426">
        <v>1</v>
      </c>
      <c r="I19" s="416"/>
      <c r="J19" s="416"/>
      <c r="K19" s="416"/>
      <c r="L19" s="416"/>
      <c r="M19" s="416"/>
      <c r="N19" s="416"/>
      <c r="O19" s="416"/>
      <c r="P19" s="430">
        <f t="shared" si="0"/>
        <v>1</v>
      </c>
    </row>
    <row r="20" spans="1:16" x14ac:dyDescent="0.25">
      <c r="A20" s="34"/>
      <c r="B20" s="429">
        <v>4</v>
      </c>
      <c r="C20" s="414" t="s">
        <v>147</v>
      </c>
      <c r="D20" s="251" t="s">
        <v>33</v>
      </c>
      <c r="E20" s="417"/>
      <c r="F20" s="296"/>
      <c r="G20" s="296"/>
      <c r="H20" s="426">
        <v>1</v>
      </c>
      <c r="I20" s="416"/>
      <c r="J20" s="416"/>
      <c r="K20" s="416"/>
      <c r="L20" s="416"/>
      <c r="M20" s="416"/>
      <c r="N20" s="416"/>
      <c r="O20" s="416"/>
      <c r="P20" s="430">
        <f t="shared" si="0"/>
        <v>1</v>
      </c>
    </row>
    <row r="21" spans="1:16" x14ac:dyDescent="0.25">
      <c r="A21" s="34"/>
      <c r="B21" s="429">
        <v>5</v>
      </c>
      <c r="C21" s="414" t="s">
        <v>148</v>
      </c>
      <c r="D21" s="251" t="s">
        <v>33</v>
      </c>
      <c r="E21" s="417"/>
      <c r="F21" s="296"/>
      <c r="G21" s="296"/>
      <c r="H21" s="426">
        <v>1</v>
      </c>
      <c r="I21" s="416"/>
      <c r="J21" s="416"/>
      <c r="K21" s="416"/>
      <c r="L21" s="416"/>
      <c r="M21" s="416"/>
      <c r="N21" s="416"/>
      <c r="O21" s="416"/>
      <c r="P21" s="430">
        <f t="shared" si="0"/>
        <v>1</v>
      </c>
    </row>
    <row r="22" spans="1:16" ht="28.5" x14ac:dyDescent="0.25">
      <c r="A22" s="34"/>
      <c r="B22" s="429">
        <v>6</v>
      </c>
      <c r="C22" s="414" t="s">
        <v>149</v>
      </c>
      <c r="D22" s="251" t="s">
        <v>33</v>
      </c>
      <c r="E22" s="417"/>
      <c r="F22" s="296"/>
      <c r="G22" s="296"/>
      <c r="H22" s="426">
        <v>1</v>
      </c>
      <c r="I22" s="416"/>
      <c r="J22" s="416"/>
      <c r="K22" s="416"/>
      <c r="L22" s="416"/>
      <c r="M22" s="416"/>
      <c r="N22" s="416"/>
      <c r="O22" s="416"/>
      <c r="P22" s="430">
        <f t="shared" si="0"/>
        <v>1</v>
      </c>
    </row>
    <row r="23" spans="1:16" x14ac:dyDescent="0.25">
      <c r="A23" s="34"/>
      <c r="B23" s="431" t="s">
        <v>264</v>
      </c>
      <c r="C23" s="414"/>
      <c r="D23" s="251" t="s">
        <v>254</v>
      </c>
      <c r="E23" s="417"/>
      <c r="F23" s="296"/>
      <c r="G23" s="296"/>
      <c r="H23" s="426"/>
      <c r="I23" s="416"/>
      <c r="J23" s="416"/>
      <c r="K23" s="416"/>
      <c r="L23" s="416"/>
      <c r="M23" s="416"/>
      <c r="N23" s="416"/>
      <c r="O23" s="416"/>
      <c r="P23" s="430">
        <f t="shared" si="0"/>
        <v>0</v>
      </c>
    </row>
    <row r="24" spans="1:16" x14ac:dyDescent="0.25">
      <c r="A24" s="34"/>
      <c r="B24" s="429"/>
      <c r="C24" s="601"/>
      <c r="D24" s="601"/>
      <c r="E24" s="266"/>
      <c r="F24" s="296"/>
      <c r="G24" s="296"/>
      <c r="H24" s="426"/>
      <c r="I24" s="416"/>
      <c r="J24" s="416"/>
      <c r="K24" s="416"/>
      <c r="L24" s="416"/>
      <c r="M24" s="416"/>
      <c r="N24" s="416"/>
      <c r="O24" s="416"/>
      <c r="P24" s="430">
        <f t="shared" si="0"/>
        <v>0</v>
      </c>
    </row>
    <row r="25" spans="1:16" x14ac:dyDescent="0.25">
      <c r="A25" s="34"/>
      <c r="B25" s="429"/>
      <c r="C25" s="601"/>
      <c r="D25" s="601"/>
      <c r="E25" s="266"/>
      <c r="F25" s="296"/>
      <c r="G25" s="296"/>
      <c r="H25" s="426"/>
      <c r="I25" s="416"/>
      <c r="J25" s="416"/>
      <c r="K25" s="416"/>
      <c r="L25" s="416"/>
      <c r="M25" s="416"/>
      <c r="N25" s="416"/>
      <c r="O25" s="416"/>
      <c r="P25" s="430">
        <f t="shared" si="0"/>
        <v>0</v>
      </c>
    </row>
    <row r="26" spans="1:16" x14ac:dyDescent="0.25">
      <c r="A26" s="34"/>
      <c r="B26" s="429"/>
      <c r="C26" s="601"/>
      <c r="D26" s="601"/>
      <c r="E26" s="266"/>
      <c r="F26" s="296"/>
      <c r="G26" s="296"/>
      <c r="H26" s="426"/>
      <c r="I26" s="416"/>
      <c r="J26" s="416"/>
      <c r="K26" s="416"/>
      <c r="L26" s="416"/>
      <c r="M26" s="416"/>
      <c r="N26" s="416"/>
      <c r="O26" s="416"/>
      <c r="P26" s="430">
        <f t="shared" si="0"/>
        <v>0</v>
      </c>
    </row>
    <row r="27" spans="1:16" ht="25.5" customHeight="1" x14ac:dyDescent="0.25">
      <c r="A27" s="50"/>
      <c r="B27" s="632" t="s">
        <v>150</v>
      </c>
      <c r="C27" s="633"/>
      <c r="D27" s="633"/>
      <c r="E27" s="633"/>
      <c r="F27" s="633"/>
      <c r="G27" s="633"/>
      <c r="H27" s="633"/>
      <c r="I27" s="633"/>
      <c r="J27" s="633"/>
      <c r="K27" s="633"/>
      <c r="L27" s="633"/>
      <c r="M27" s="633"/>
      <c r="N27" s="633"/>
      <c r="O27" s="633"/>
      <c r="P27" s="634"/>
    </row>
    <row r="28" spans="1:16" x14ac:dyDescent="0.25">
      <c r="A28" s="34"/>
      <c r="B28" s="429">
        <v>7</v>
      </c>
      <c r="C28" s="414" t="s">
        <v>151</v>
      </c>
      <c r="D28" s="251" t="s">
        <v>33</v>
      </c>
      <c r="E28" s="417">
        <v>12</v>
      </c>
      <c r="F28" s="296"/>
      <c r="G28" s="296">
        <v>50</v>
      </c>
      <c r="H28" s="416"/>
      <c r="I28" s="426">
        <v>0.2</v>
      </c>
      <c r="J28" s="426">
        <v>0.5</v>
      </c>
      <c r="K28" s="426">
        <v>0.3</v>
      </c>
      <c r="L28" s="416"/>
      <c r="M28" s="416"/>
      <c r="N28" s="416"/>
      <c r="O28" s="416"/>
      <c r="P28" s="430">
        <f t="shared" si="0"/>
        <v>1</v>
      </c>
    </row>
    <row r="29" spans="1:16" ht="28.5" x14ac:dyDescent="0.25">
      <c r="A29" s="34"/>
      <c r="B29" s="429">
        <v>8</v>
      </c>
      <c r="C29" s="414" t="s">
        <v>152</v>
      </c>
      <c r="D29" s="251" t="s">
        <v>33</v>
      </c>
      <c r="E29" s="417">
        <v>12</v>
      </c>
      <c r="F29" s="296"/>
      <c r="G29" s="296"/>
      <c r="H29" s="416"/>
      <c r="I29" s="426">
        <v>0.8</v>
      </c>
      <c r="J29" s="426">
        <v>0.2</v>
      </c>
      <c r="K29" s="416"/>
      <c r="L29" s="416"/>
      <c r="M29" s="416"/>
      <c r="N29" s="416"/>
      <c r="O29" s="416"/>
      <c r="P29" s="430">
        <f t="shared" si="0"/>
        <v>1</v>
      </c>
    </row>
    <row r="30" spans="1:16" ht="28.5" x14ac:dyDescent="0.25">
      <c r="A30" s="34"/>
      <c r="B30" s="429">
        <v>9</v>
      </c>
      <c r="C30" s="414" t="s">
        <v>153</v>
      </c>
      <c r="D30" s="251" t="s">
        <v>33</v>
      </c>
      <c r="E30" s="417">
        <v>12</v>
      </c>
      <c r="F30" s="296"/>
      <c r="G30" s="296"/>
      <c r="H30" s="416"/>
      <c r="I30" s="426">
        <v>0.5</v>
      </c>
      <c r="J30" s="426">
        <v>0.5</v>
      </c>
      <c r="K30" s="416"/>
      <c r="L30" s="416"/>
      <c r="M30" s="416"/>
      <c r="N30" s="416"/>
      <c r="O30" s="416"/>
      <c r="P30" s="430">
        <f t="shared" si="0"/>
        <v>1</v>
      </c>
    </row>
    <row r="31" spans="1:16" ht="28.5" x14ac:dyDescent="0.25">
      <c r="A31" s="34"/>
      <c r="B31" s="429">
        <v>10</v>
      </c>
      <c r="C31" s="414" t="s">
        <v>154</v>
      </c>
      <c r="D31" s="251" t="s">
        <v>33</v>
      </c>
      <c r="E31" s="417">
        <v>12</v>
      </c>
      <c r="F31" s="296"/>
      <c r="G31" s="296"/>
      <c r="H31" s="416"/>
      <c r="I31" s="426">
        <v>1</v>
      </c>
      <c r="J31" s="416"/>
      <c r="K31" s="416"/>
      <c r="L31" s="416"/>
      <c r="M31" s="416"/>
      <c r="N31" s="416"/>
      <c r="O31" s="416"/>
      <c r="P31" s="430">
        <f t="shared" si="0"/>
        <v>1</v>
      </c>
    </row>
    <row r="32" spans="1:16" ht="28.5" x14ac:dyDescent="0.25">
      <c r="A32" s="34"/>
      <c r="B32" s="429">
        <v>11</v>
      </c>
      <c r="C32" s="414" t="s">
        <v>155</v>
      </c>
      <c r="D32" s="251" t="s">
        <v>33</v>
      </c>
      <c r="E32" s="417">
        <v>3</v>
      </c>
      <c r="F32" s="296"/>
      <c r="G32" s="296"/>
      <c r="H32" s="416"/>
      <c r="I32" s="416"/>
      <c r="J32" s="426">
        <v>0.9</v>
      </c>
      <c r="K32" s="426">
        <v>0.1</v>
      </c>
      <c r="L32" s="416"/>
      <c r="M32" s="416"/>
      <c r="N32" s="416"/>
      <c r="O32" s="416"/>
      <c r="P32" s="430">
        <f t="shared" si="0"/>
        <v>1</v>
      </c>
    </row>
    <row r="33" spans="1:16" x14ac:dyDescent="0.25">
      <c r="A33" s="34"/>
      <c r="B33" s="431" t="s">
        <v>264</v>
      </c>
      <c r="C33" s="414"/>
      <c r="D33" s="251" t="s">
        <v>254</v>
      </c>
      <c r="E33" s="417"/>
      <c r="F33" s="296"/>
      <c r="G33" s="296"/>
      <c r="H33" s="416"/>
      <c r="I33" s="416"/>
      <c r="J33" s="416"/>
      <c r="K33" s="416"/>
      <c r="L33" s="416"/>
      <c r="M33" s="416"/>
      <c r="N33" s="416"/>
      <c r="O33" s="416"/>
      <c r="P33" s="430">
        <f t="shared" si="0"/>
        <v>0</v>
      </c>
    </row>
    <row r="34" spans="1:16" x14ac:dyDescent="0.25">
      <c r="A34" s="34"/>
      <c r="B34" s="429"/>
      <c r="C34" s="601"/>
      <c r="D34" s="601"/>
      <c r="E34" s="266"/>
      <c r="F34" s="296"/>
      <c r="G34" s="296"/>
      <c r="H34" s="416"/>
      <c r="I34" s="416"/>
      <c r="J34" s="416"/>
      <c r="K34" s="416"/>
      <c r="L34" s="416"/>
      <c r="M34" s="416"/>
      <c r="N34" s="416"/>
      <c r="O34" s="416"/>
      <c r="P34" s="430">
        <f t="shared" si="0"/>
        <v>0</v>
      </c>
    </row>
    <row r="35" spans="1:16" x14ac:dyDescent="0.25">
      <c r="A35" s="34"/>
      <c r="B35" s="429"/>
      <c r="C35" s="601"/>
      <c r="D35" s="601"/>
      <c r="E35" s="266"/>
      <c r="F35" s="296"/>
      <c r="G35" s="296"/>
      <c r="H35" s="416"/>
      <c r="I35" s="416"/>
      <c r="J35" s="416"/>
      <c r="K35" s="416"/>
      <c r="L35" s="416"/>
      <c r="M35" s="416"/>
      <c r="N35" s="416"/>
      <c r="O35" s="416"/>
      <c r="P35" s="430">
        <f t="shared" si="0"/>
        <v>0</v>
      </c>
    </row>
    <row r="36" spans="1:16" x14ac:dyDescent="0.25">
      <c r="A36" s="34"/>
      <c r="B36" s="429"/>
      <c r="C36" s="601"/>
      <c r="D36" s="601"/>
      <c r="E36" s="266"/>
      <c r="F36" s="296"/>
      <c r="G36" s="296"/>
      <c r="H36" s="416"/>
      <c r="I36" s="416"/>
      <c r="J36" s="416"/>
      <c r="K36" s="416"/>
      <c r="L36" s="416"/>
      <c r="M36" s="416"/>
      <c r="N36" s="416"/>
      <c r="O36" s="416"/>
      <c r="P36" s="430">
        <f t="shared" si="0"/>
        <v>0</v>
      </c>
    </row>
    <row r="37" spans="1:16" ht="26.25" customHeight="1" x14ac:dyDescent="0.25">
      <c r="A37" s="50"/>
      <c r="B37" s="632" t="s">
        <v>11</v>
      </c>
      <c r="C37" s="633"/>
      <c r="D37" s="633"/>
      <c r="E37" s="633"/>
      <c r="F37" s="633"/>
      <c r="G37" s="633"/>
      <c r="H37" s="633"/>
      <c r="I37" s="633"/>
      <c r="J37" s="633"/>
      <c r="K37" s="633"/>
      <c r="L37" s="633"/>
      <c r="M37" s="633"/>
      <c r="N37" s="633"/>
      <c r="O37" s="633"/>
      <c r="P37" s="634"/>
    </row>
    <row r="38" spans="1:16" ht="28.5" x14ac:dyDescent="0.25">
      <c r="A38" s="34"/>
      <c r="B38" s="429">
        <v>12</v>
      </c>
      <c r="C38" s="414" t="s">
        <v>156</v>
      </c>
      <c r="D38" s="251" t="s">
        <v>33</v>
      </c>
      <c r="E38" s="417">
        <v>12</v>
      </c>
      <c r="F38" s="296"/>
      <c r="G38" s="296"/>
      <c r="H38" s="416"/>
      <c r="I38" s="416"/>
      <c r="J38" s="426">
        <v>1</v>
      </c>
      <c r="K38" s="416"/>
      <c r="L38" s="416"/>
      <c r="M38" s="416"/>
      <c r="N38" s="416"/>
      <c r="O38" s="416"/>
      <c r="P38" s="430">
        <f t="shared" si="0"/>
        <v>1</v>
      </c>
    </row>
    <row r="39" spans="1:16" ht="28.5" x14ac:dyDescent="0.25">
      <c r="A39" s="34"/>
      <c r="B39" s="429">
        <v>13</v>
      </c>
      <c r="C39" s="414" t="s">
        <v>157</v>
      </c>
      <c r="D39" s="251" t="s">
        <v>33</v>
      </c>
      <c r="E39" s="417">
        <v>12</v>
      </c>
      <c r="F39" s="296"/>
      <c r="G39" s="296"/>
      <c r="H39" s="416"/>
      <c r="I39" s="416"/>
      <c r="J39" s="426">
        <v>1</v>
      </c>
      <c r="K39" s="416"/>
      <c r="L39" s="416"/>
      <c r="M39" s="416"/>
      <c r="N39" s="416"/>
      <c r="O39" s="416"/>
      <c r="P39" s="430">
        <f t="shared" si="0"/>
        <v>1</v>
      </c>
    </row>
    <row r="40" spans="1:16" ht="28.5" x14ac:dyDescent="0.25">
      <c r="A40" s="34"/>
      <c r="B40" s="429">
        <v>14</v>
      </c>
      <c r="C40" s="414" t="s">
        <v>158</v>
      </c>
      <c r="D40" s="251" t="s">
        <v>33</v>
      </c>
      <c r="E40" s="417">
        <v>12</v>
      </c>
      <c r="F40" s="296"/>
      <c r="G40" s="296"/>
      <c r="H40" s="416"/>
      <c r="I40" s="416"/>
      <c r="J40" s="426">
        <v>1</v>
      </c>
      <c r="K40" s="416"/>
      <c r="L40" s="416"/>
      <c r="M40" s="416"/>
      <c r="N40" s="416"/>
      <c r="O40" s="416"/>
      <c r="P40" s="430">
        <f t="shared" si="0"/>
        <v>1</v>
      </c>
    </row>
    <row r="41" spans="1:16" x14ac:dyDescent="0.25">
      <c r="A41" s="34"/>
      <c r="B41" s="431" t="s">
        <v>264</v>
      </c>
      <c r="C41" s="414"/>
      <c r="D41" s="251" t="s">
        <v>254</v>
      </c>
      <c r="E41" s="417"/>
      <c r="F41" s="296"/>
      <c r="G41" s="296"/>
      <c r="H41" s="416"/>
      <c r="I41" s="416"/>
      <c r="J41" s="416"/>
      <c r="K41" s="416"/>
      <c r="L41" s="416"/>
      <c r="M41" s="416"/>
      <c r="N41" s="416"/>
      <c r="O41" s="416"/>
      <c r="P41" s="430">
        <f t="shared" si="0"/>
        <v>0</v>
      </c>
    </row>
    <row r="42" spans="1:16" x14ac:dyDescent="0.25">
      <c r="A42" s="34"/>
      <c r="B42" s="429"/>
      <c r="C42" s="601"/>
      <c r="D42" s="601"/>
      <c r="E42" s="266"/>
      <c r="F42" s="296"/>
      <c r="G42" s="296"/>
      <c r="H42" s="416"/>
      <c r="I42" s="416"/>
      <c r="J42" s="416"/>
      <c r="K42" s="416"/>
      <c r="L42" s="416"/>
      <c r="M42" s="416"/>
      <c r="N42" s="416"/>
      <c r="O42" s="416"/>
      <c r="P42" s="430">
        <f t="shared" si="0"/>
        <v>0</v>
      </c>
    </row>
    <row r="43" spans="1:16" x14ac:dyDescent="0.25">
      <c r="A43" s="34"/>
      <c r="B43" s="429"/>
      <c r="C43" s="601"/>
      <c r="D43" s="601"/>
      <c r="E43" s="266"/>
      <c r="F43" s="296"/>
      <c r="G43" s="296"/>
      <c r="H43" s="416"/>
      <c r="I43" s="416"/>
      <c r="J43" s="416"/>
      <c r="K43" s="416"/>
      <c r="L43" s="416"/>
      <c r="M43" s="416"/>
      <c r="N43" s="416"/>
      <c r="O43" s="416"/>
      <c r="P43" s="430">
        <f t="shared" si="0"/>
        <v>0</v>
      </c>
    </row>
    <row r="44" spans="1:16" x14ac:dyDescent="0.25">
      <c r="A44" s="34"/>
      <c r="B44" s="429"/>
      <c r="C44" s="601"/>
      <c r="D44" s="601"/>
      <c r="E44" s="266"/>
      <c r="F44" s="296"/>
      <c r="G44" s="296"/>
      <c r="H44" s="416"/>
      <c r="I44" s="416"/>
      <c r="J44" s="416"/>
      <c r="K44" s="416"/>
      <c r="L44" s="416"/>
      <c r="M44" s="416"/>
      <c r="N44" s="416"/>
      <c r="O44" s="416"/>
      <c r="P44" s="430">
        <f t="shared" si="0"/>
        <v>0</v>
      </c>
    </row>
    <row r="45" spans="1:16" ht="24" customHeight="1" x14ac:dyDescent="0.25">
      <c r="A45" s="50"/>
      <c r="B45" s="632" t="s">
        <v>159</v>
      </c>
      <c r="C45" s="633"/>
      <c r="D45" s="633"/>
      <c r="E45" s="633"/>
      <c r="F45" s="633"/>
      <c r="G45" s="633"/>
      <c r="H45" s="633"/>
      <c r="I45" s="633"/>
      <c r="J45" s="633"/>
      <c r="K45" s="633"/>
      <c r="L45" s="633"/>
      <c r="M45" s="633"/>
      <c r="N45" s="633"/>
      <c r="O45" s="633"/>
      <c r="P45" s="634"/>
    </row>
    <row r="46" spans="1:16" x14ac:dyDescent="0.25">
      <c r="A46" s="34"/>
      <c r="B46" s="429">
        <v>15</v>
      </c>
      <c r="C46" s="414" t="s">
        <v>160</v>
      </c>
      <c r="D46" s="251" t="s">
        <v>33</v>
      </c>
      <c r="E46" s="417"/>
      <c r="F46" s="296"/>
      <c r="G46" s="296"/>
      <c r="H46" s="426">
        <v>1</v>
      </c>
      <c r="I46" s="416"/>
      <c r="J46" s="416"/>
      <c r="K46" s="416"/>
      <c r="L46" s="416"/>
      <c r="M46" s="416"/>
      <c r="N46" s="416"/>
      <c r="O46" s="416"/>
      <c r="P46" s="430">
        <f t="shared" si="0"/>
        <v>1</v>
      </c>
    </row>
    <row r="47" spans="1:16" x14ac:dyDescent="0.25">
      <c r="A47" s="34"/>
      <c r="B47" s="431" t="s">
        <v>264</v>
      </c>
      <c r="C47" s="414"/>
      <c r="D47" s="251" t="s">
        <v>254</v>
      </c>
      <c r="E47" s="417"/>
      <c r="F47" s="296"/>
      <c r="G47" s="296"/>
      <c r="H47" s="426"/>
      <c r="I47" s="416"/>
      <c r="J47" s="416"/>
      <c r="K47" s="416"/>
      <c r="L47" s="416"/>
      <c r="M47" s="416"/>
      <c r="N47" s="416"/>
      <c r="O47" s="416"/>
      <c r="P47" s="430">
        <f t="shared" si="0"/>
        <v>0</v>
      </c>
    </row>
    <row r="48" spans="1:16" x14ac:dyDescent="0.25">
      <c r="A48" s="34"/>
      <c r="B48" s="429"/>
      <c r="C48" s="601"/>
      <c r="D48" s="601"/>
      <c r="E48" s="266"/>
      <c r="F48" s="296"/>
      <c r="G48" s="296"/>
      <c r="H48" s="426"/>
      <c r="I48" s="416"/>
      <c r="J48" s="416"/>
      <c r="K48" s="416"/>
      <c r="L48" s="416"/>
      <c r="M48" s="416"/>
      <c r="N48" s="416"/>
      <c r="O48" s="416"/>
      <c r="P48" s="430">
        <f t="shared" si="0"/>
        <v>0</v>
      </c>
    </row>
    <row r="49" spans="1:16" x14ac:dyDescent="0.25">
      <c r="A49" s="34"/>
      <c r="B49" s="429"/>
      <c r="C49" s="601"/>
      <c r="D49" s="601"/>
      <c r="E49" s="266"/>
      <c r="F49" s="296"/>
      <c r="G49" s="296"/>
      <c r="H49" s="426"/>
      <c r="I49" s="416"/>
      <c r="J49" s="416"/>
      <c r="K49" s="416"/>
      <c r="L49" s="416"/>
      <c r="M49" s="416"/>
      <c r="N49" s="416"/>
      <c r="O49" s="416"/>
      <c r="P49" s="430"/>
    </row>
    <row r="50" spans="1:16" x14ac:dyDescent="0.25">
      <c r="A50" s="34"/>
      <c r="B50" s="429"/>
      <c r="C50" s="601"/>
      <c r="D50" s="601"/>
      <c r="E50" s="266"/>
      <c r="F50" s="296"/>
      <c r="G50" s="296"/>
      <c r="H50" s="426"/>
      <c r="I50" s="416"/>
      <c r="J50" s="416"/>
      <c r="K50" s="416"/>
      <c r="L50" s="416"/>
      <c r="M50" s="416"/>
      <c r="N50" s="416"/>
      <c r="O50" s="416"/>
      <c r="P50" s="430">
        <f t="shared" si="0"/>
        <v>0</v>
      </c>
    </row>
    <row r="51" spans="1:16" ht="21" customHeight="1" x14ac:dyDescent="0.25">
      <c r="A51" s="48"/>
      <c r="B51" s="632" t="s">
        <v>161</v>
      </c>
      <c r="C51" s="633"/>
      <c r="D51" s="633"/>
      <c r="E51" s="633"/>
      <c r="F51" s="633"/>
      <c r="G51" s="633"/>
      <c r="H51" s="633"/>
      <c r="I51" s="633"/>
      <c r="J51" s="633"/>
      <c r="K51" s="633"/>
      <c r="L51" s="633"/>
      <c r="M51" s="633"/>
      <c r="N51" s="633"/>
      <c r="O51" s="633"/>
      <c r="P51" s="634"/>
    </row>
    <row r="52" spans="1:16" x14ac:dyDescent="0.25">
      <c r="A52" s="34"/>
      <c r="B52" s="429">
        <v>16</v>
      </c>
      <c r="C52" s="414" t="s">
        <v>162</v>
      </c>
      <c r="D52" s="251" t="s">
        <v>33</v>
      </c>
      <c r="E52" s="417"/>
      <c r="F52" s="296"/>
      <c r="G52" s="296"/>
      <c r="H52" s="416"/>
      <c r="I52" s="416"/>
      <c r="J52" s="416"/>
      <c r="K52" s="416"/>
      <c r="L52" s="416"/>
      <c r="M52" s="416"/>
      <c r="N52" s="416"/>
      <c r="O52" s="416"/>
      <c r="P52" s="430">
        <f t="shared" si="0"/>
        <v>0</v>
      </c>
    </row>
    <row r="53" spans="1:16" x14ac:dyDescent="0.25">
      <c r="A53" s="34"/>
      <c r="B53" s="429">
        <v>17</v>
      </c>
      <c r="C53" s="414" t="s">
        <v>163</v>
      </c>
      <c r="D53" s="251" t="s">
        <v>33</v>
      </c>
      <c r="E53" s="417"/>
      <c r="F53" s="296"/>
      <c r="G53" s="296"/>
      <c r="H53" s="416"/>
      <c r="I53" s="416"/>
      <c r="J53" s="416"/>
      <c r="K53" s="416"/>
      <c r="L53" s="416"/>
      <c r="M53" s="416"/>
      <c r="N53" s="416"/>
      <c r="O53" s="416"/>
      <c r="P53" s="430">
        <f t="shared" si="0"/>
        <v>0</v>
      </c>
    </row>
    <row r="54" spans="1:16" x14ac:dyDescent="0.25">
      <c r="A54" s="34"/>
      <c r="B54" s="429">
        <v>18</v>
      </c>
      <c r="C54" s="414" t="s">
        <v>164</v>
      </c>
      <c r="D54" s="251" t="s">
        <v>33</v>
      </c>
      <c r="E54" s="417"/>
      <c r="F54" s="296"/>
      <c r="G54" s="296"/>
      <c r="H54" s="416"/>
      <c r="I54" s="416"/>
      <c r="J54" s="416"/>
      <c r="K54" s="416"/>
      <c r="L54" s="416"/>
      <c r="M54" s="416"/>
      <c r="N54" s="416"/>
      <c r="O54" s="416"/>
      <c r="P54" s="430">
        <f t="shared" si="0"/>
        <v>0</v>
      </c>
    </row>
    <row r="55" spans="1:16" x14ac:dyDescent="0.25">
      <c r="A55" s="34"/>
      <c r="B55" s="429">
        <v>19</v>
      </c>
      <c r="C55" s="414" t="s">
        <v>165</v>
      </c>
      <c r="D55" s="251" t="s">
        <v>33</v>
      </c>
      <c r="E55" s="417"/>
      <c r="F55" s="296"/>
      <c r="G55" s="296"/>
      <c r="H55" s="416"/>
      <c r="I55" s="416"/>
      <c r="J55" s="416"/>
      <c r="K55" s="416"/>
      <c r="L55" s="416"/>
      <c r="M55" s="416"/>
      <c r="N55" s="416"/>
      <c r="O55" s="416"/>
      <c r="P55" s="430">
        <f t="shared" si="0"/>
        <v>0</v>
      </c>
    </row>
    <row r="56" spans="1:16" x14ac:dyDescent="0.25">
      <c r="A56" s="34"/>
      <c r="B56" s="431" t="s">
        <v>264</v>
      </c>
      <c r="C56" s="414"/>
      <c r="D56" s="251" t="s">
        <v>254</v>
      </c>
      <c r="E56" s="417"/>
      <c r="F56" s="296"/>
      <c r="G56" s="296"/>
      <c r="H56" s="416"/>
      <c r="I56" s="416"/>
      <c r="J56" s="416"/>
      <c r="K56" s="416"/>
      <c r="L56" s="416"/>
      <c r="M56" s="416"/>
      <c r="N56" s="416"/>
      <c r="O56" s="416"/>
      <c r="P56" s="430">
        <f t="shared" si="0"/>
        <v>0</v>
      </c>
    </row>
    <row r="57" spans="1:16" x14ac:dyDescent="0.25">
      <c r="A57" s="34"/>
      <c r="B57" s="431"/>
      <c r="C57" s="601"/>
      <c r="D57" s="601"/>
      <c r="E57" s="266"/>
      <c r="F57" s="296"/>
      <c r="G57" s="296"/>
      <c r="H57" s="416"/>
      <c r="I57" s="416"/>
      <c r="J57" s="416"/>
      <c r="K57" s="416"/>
      <c r="L57" s="416"/>
      <c r="M57" s="416"/>
      <c r="N57" s="416"/>
      <c r="O57" s="416"/>
      <c r="P57" s="430"/>
    </row>
    <row r="58" spans="1:16" x14ac:dyDescent="0.25">
      <c r="A58" s="34"/>
      <c r="B58" s="431"/>
      <c r="C58" s="601"/>
      <c r="D58" s="601"/>
      <c r="E58" s="266"/>
      <c r="F58" s="296"/>
      <c r="G58" s="296"/>
      <c r="H58" s="416"/>
      <c r="I58" s="416"/>
      <c r="J58" s="416"/>
      <c r="K58" s="416"/>
      <c r="L58" s="416"/>
      <c r="M58" s="416"/>
      <c r="N58" s="416"/>
      <c r="O58" s="416"/>
      <c r="P58" s="430"/>
    </row>
    <row r="59" spans="1:16" x14ac:dyDescent="0.25">
      <c r="A59" s="33"/>
      <c r="B59" s="432"/>
      <c r="C59" s="601"/>
      <c r="D59" s="601"/>
      <c r="E59" s="266"/>
      <c r="F59" s="296"/>
      <c r="G59" s="296"/>
      <c r="H59" s="420"/>
      <c r="I59" s="420"/>
      <c r="J59" s="420"/>
      <c r="K59" s="420"/>
      <c r="L59" s="420"/>
      <c r="M59" s="420"/>
      <c r="N59" s="420"/>
      <c r="O59" s="420"/>
      <c r="P59" s="430"/>
    </row>
    <row r="60" spans="1:16" ht="27" customHeight="1" x14ac:dyDescent="0.25">
      <c r="B60" s="619" t="s">
        <v>166</v>
      </c>
      <c r="C60" s="620"/>
      <c r="D60" s="620"/>
      <c r="E60" s="620"/>
      <c r="F60" s="620"/>
      <c r="G60" s="620"/>
      <c r="H60" s="620"/>
      <c r="I60" s="620"/>
      <c r="J60" s="620"/>
      <c r="K60" s="620"/>
      <c r="L60" s="620"/>
      <c r="M60" s="620"/>
      <c r="N60" s="620"/>
      <c r="O60" s="620"/>
      <c r="P60" s="621"/>
    </row>
    <row r="61" spans="1:16" ht="16.5" x14ac:dyDescent="0.25">
      <c r="B61" s="433"/>
      <c r="C61" s="414"/>
      <c r="D61" s="417"/>
      <c r="E61" s="417"/>
      <c r="F61" s="413"/>
      <c r="G61" s="413"/>
      <c r="H61" s="413"/>
      <c r="I61" s="413"/>
      <c r="J61" s="413"/>
      <c r="K61" s="413"/>
      <c r="L61" s="413"/>
      <c r="M61" s="413"/>
      <c r="N61" s="413"/>
      <c r="O61" s="413"/>
      <c r="P61" s="434"/>
    </row>
    <row r="62" spans="1:16" ht="25.5" customHeight="1" x14ac:dyDescent="0.25">
      <c r="A62" s="50"/>
      <c r="B62" s="635" t="s">
        <v>167</v>
      </c>
      <c r="C62" s="612"/>
      <c r="D62" s="612"/>
      <c r="E62" s="612"/>
      <c r="F62" s="612"/>
      <c r="G62" s="612"/>
      <c r="H62" s="612"/>
      <c r="I62" s="612"/>
      <c r="J62" s="612"/>
      <c r="K62" s="612"/>
      <c r="L62" s="612"/>
      <c r="M62" s="612"/>
      <c r="N62" s="612"/>
      <c r="O62" s="612"/>
      <c r="P62" s="636"/>
    </row>
    <row r="63" spans="1:16" x14ac:dyDescent="0.25">
      <c r="A63" s="34"/>
      <c r="B63" s="429">
        <v>21</v>
      </c>
      <c r="C63" s="414" t="s">
        <v>168</v>
      </c>
      <c r="D63" s="251" t="s">
        <v>33</v>
      </c>
      <c r="E63" s="417"/>
      <c r="F63" s="296"/>
      <c r="G63" s="296"/>
      <c r="H63" s="426">
        <v>1</v>
      </c>
      <c r="I63" s="416"/>
      <c r="J63" s="416"/>
      <c r="K63" s="416"/>
      <c r="L63" s="416"/>
      <c r="M63" s="416"/>
      <c r="N63" s="416"/>
      <c r="O63" s="416"/>
      <c r="P63" s="430">
        <f t="shared" si="0"/>
        <v>1</v>
      </c>
    </row>
    <row r="64" spans="1:16" ht="28.5" x14ac:dyDescent="0.25">
      <c r="A64" s="34"/>
      <c r="B64" s="429">
        <v>22</v>
      </c>
      <c r="C64" s="414" t="s">
        <v>169</v>
      </c>
      <c r="D64" s="251" t="s">
        <v>33</v>
      </c>
      <c r="E64" s="417"/>
      <c r="F64" s="296"/>
      <c r="G64" s="296"/>
      <c r="H64" s="426">
        <v>1</v>
      </c>
      <c r="I64" s="416"/>
      <c r="J64" s="416"/>
      <c r="K64" s="416"/>
      <c r="L64" s="416"/>
      <c r="M64" s="416"/>
      <c r="N64" s="416"/>
      <c r="O64" s="416"/>
      <c r="P64" s="430">
        <f t="shared" si="0"/>
        <v>1</v>
      </c>
    </row>
    <row r="65" spans="1:16" x14ac:dyDescent="0.25">
      <c r="A65" s="34"/>
      <c r="B65" s="429">
        <v>23</v>
      </c>
      <c r="C65" s="414" t="s">
        <v>170</v>
      </c>
      <c r="D65" s="251" t="s">
        <v>33</v>
      </c>
      <c r="E65" s="417"/>
      <c r="F65" s="296"/>
      <c r="G65" s="296"/>
      <c r="H65" s="426">
        <v>1</v>
      </c>
      <c r="I65" s="416"/>
      <c r="J65" s="416"/>
      <c r="K65" s="416"/>
      <c r="L65" s="416"/>
      <c r="M65" s="416"/>
      <c r="N65" s="416"/>
      <c r="O65" s="416"/>
      <c r="P65" s="430">
        <f t="shared" si="0"/>
        <v>1</v>
      </c>
    </row>
    <row r="66" spans="1:16" x14ac:dyDescent="0.25">
      <c r="A66" s="34"/>
      <c r="B66" s="429">
        <v>24</v>
      </c>
      <c r="C66" s="414" t="s">
        <v>171</v>
      </c>
      <c r="D66" s="251" t="s">
        <v>33</v>
      </c>
      <c r="E66" s="417"/>
      <c r="F66" s="296"/>
      <c r="G66" s="296"/>
      <c r="H66" s="426">
        <v>1</v>
      </c>
      <c r="I66" s="416"/>
      <c r="J66" s="416"/>
      <c r="K66" s="416"/>
      <c r="L66" s="416"/>
      <c r="M66" s="416"/>
      <c r="N66" s="416"/>
      <c r="O66" s="416"/>
      <c r="P66" s="430">
        <f t="shared" si="0"/>
        <v>1</v>
      </c>
    </row>
    <row r="67" spans="1:16" x14ac:dyDescent="0.25">
      <c r="A67" s="34"/>
      <c r="B67" s="431" t="s">
        <v>264</v>
      </c>
      <c r="C67" s="414"/>
      <c r="D67" s="251" t="s">
        <v>254</v>
      </c>
      <c r="E67" s="417"/>
      <c r="F67" s="296"/>
      <c r="G67" s="296"/>
      <c r="H67" s="426"/>
      <c r="I67" s="416"/>
      <c r="J67" s="416"/>
      <c r="K67" s="416"/>
      <c r="L67" s="416"/>
      <c r="M67" s="416"/>
      <c r="N67" s="416"/>
      <c r="O67" s="416"/>
      <c r="P67" s="430"/>
    </row>
    <row r="68" spans="1:16" x14ac:dyDescent="0.25">
      <c r="A68" s="34"/>
      <c r="B68" s="429"/>
      <c r="C68" s="601"/>
      <c r="D68" s="601"/>
      <c r="E68" s="266"/>
      <c r="F68" s="296"/>
      <c r="G68" s="296"/>
      <c r="H68" s="426"/>
      <c r="I68" s="416"/>
      <c r="J68" s="416"/>
      <c r="K68" s="416"/>
      <c r="L68" s="416"/>
      <c r="M68" s="416"/>
      <c r="N68" s="416"/>
      <c r="O68" s="416"/>
      <c r="P68" s="430"/>
    </row>
    <row r="69" spans="1:16" x14ac:dyDescent="0.25">
      <c r="A69" s="34"/>
      <c r="B69" s="429"/>
      <c r="C69" s="601"/>
      <c r="D69" s="601"/>
      <c r="E69" s="266"/>
      <c r="F69" s="296"/>
      <c r="G69" s="296"/>
      <c r="H69" s="426"/>
      <c r="I69" s="416"/>
      <c r="J69" s="416"/>
      <c r="K69" s="416"/>
      <c r="L69" s="416"/>
      <c r="M69" s="416"/>
      <c r="N69" s="416"/>
      <c r="O69" s="416"/>
      <c r="P69" s="430"/>
    </row>
    <row r="70" spans="1:16" x14ac:dyDescent="0.25">
      <c r="A70" s="34"/>
      <c r="B70" s="429"/>
      <c r="C70" s="601"/>
      <c r="D70" s="601"/>
      <c r="E70" s="266"/>
      <c r="F70" s="296"/>
      <c r="G70" s="296"/>
      <c r="H70" s="416"/>
      <c r="I70" s="416"/>
      <c r="J70" s="416"/>
      <c r="K70" s="416"/>
      <c r="L70" s="416"/>
      <c r="M70" s="416"/>
      <c r="N70" s="416"/>
      <c r="O70" s="416"/>
      <c r="P70" s="430">
        <f t="shared" si="0"/>
        <v>0</v>
      </c>
    </row>
    <row r="71" spans="1:16" ht="28.5" customHeight="1" x14ac:dyDescent="0.25">
      <c r="A71" s="50"/>
      <c r="B71" s="635" t="s">
        <v>172</v>
      </c>
      <c r="C71" s="612"/>
      <c r="D71" s="612"/>
      <c r="E71" s="612"/>
      <c r="F71" s="612"/>
      <c r="G71" s="612"/>
      <c r="H71" s="612"/>
      <c r="I71" s="612"/>
      <c r="J71" s="612"/>
      <c r="K71" s="612"/>
      <c r="L71" s="612"/>
      <c r="M71" s="612"/>
      <c r="N71" s="612"/>
      <c r="O71" s="612"/>
      <c r="P71" s="636"/>
    </row>
    <row r="72" spans="1:16" x14ac:dyDescent="0.25">
      <c r="A72" s="34"/>
      <c r="B72" s="429">
        <v>25</v>
      </c>
      <c r="C72" s="414" t="s">
        <v>173</v>
      </c>
      <c r="D72" s="251" t="s">
        <v>33</v>
      </c>
      <c r="E72" s="417"/>
      <c r="F72" s="296"/>
      <c r="G72" s="296"/>
      <c r="H72" s="416"/>
      <c r="I72" s="426">
        <v>1</v>
      </c>
      <c r="J72" s="416"/>
      <c r="K72" s="416"/>
      <c r="L72" s="416"/>
      <c r="M72" s="416"/>
      <c r="N72" s="416"/>
      <c r="O72" s="416"/>
      <c r="P72" s="430">
        <f t="shared" si="0"/>
        <v>1</v>
      </c>
    </row>
    <row r="73" spans="1:16" x14ac:dyDescent="0.25">
      <c r="A73" s="34"/>
      <c r="B73" s="429">
        <v>26</v>
      </c>
      <c r="C73" s="414" t="s">
        <v>174</v>
      </c>
      <c r="D73" s="251" t="s">
        <v>33</v>
      </c>
      <c r="E73" s="417"/>
      <c r="F73" s="296"/>
      <c r="G73" s="296"/>
      <c r="H73" s="416"/>
      <c r="I73" s="426">
        <v>1</v>
      </c>
      <c r="J73" s="416"/>
      <c r="K73" s="416"/>
      <c r="L73" s="416"/>
      <c r="M73" s="416"/>
      <c r="N73" s="416"/>
      <c r="O73" s="416"/>
      <c r="P73" s="430">
        <f t="shared" si="0"/>
        <v>1</v>
      </c>
    </row>
    <row r="74" spans="1:16" ht="28.5" x14ac:dyDescent="0.25">
      <c r="A74" s="34"/>
      <c r="B74" s="429">
        <v>27</v>
      </c>
      <c r="C74" s="414" t="s">
        <v>175</v>
      </c>
      <c r="D74" s="251" t="s">
        <v>33</v>
      </c>
      <c r="E74" s="417"/>
      <c r="F74" s="296"/>
      <c r="G74" s="296"/>
      <c r="H74" s="416"/>
      <c r="I74" s="426">
        <v>0.8</v>
      </c>
      <c r="J74" s="426">
        <v>0.2</v>
      </c>
      <c r="K74" s="416"/>
      <c r="L74" s="416"/>
      <c r="M74" s="416"/>
      <c r="N74" s="416"/>
      <c r="O74" s="416"/>
      <c r="P74" s="430">
        <f t="shared" si="0"/>
        <v>1</v>
      </c>
    </row>
    <row r="75" spans="1:16" ht="28.5" x14ac:dyDescent="0.25">
      <c r="A75" s="34"/>
      <c r="B75" s="429">
        <v>28</v>
      </c>
      <c r="C75" s="414" t="s">
        <v>176</v>
      </c>
      <c r="D75" s="251" t="s">
        <v>33</v>
      </c>
      <c r="E75" s="417"/>
      <c r="F75" s="296"/>
      <c r="G75" s="296"/>
      <c r="H75" s="416"/>
      <c r="I75" s="416"/>
      <c r="J75" s="416"/>
      <c r="K75" s="416"/>
      <c r="L75" s="416"/>
      <c r="M75" s="416"/>
      <c r="N75" s="416"/>
      <c r="O75" s="416"/>
      <c r="P75" s="430">
        <f t="shared" si="0"/>
        <v>0</v>
      </c>
    </row>
    <row r="76" spans="1:16" ht="28.5" x14ac:dyDescent="0.25">
      <c r="A76" s="34"/>
      <c r="B76" s="429">
        <v>29</v>
      </c>
      <c r="C76" s="414" t="s">
        <v>177</v>
      </c>
      <c r="D76" s="251" t="s">
        <v>33</v>
      </c>
      <c r="E76" s="417"/>
      <c r="F76" s="296"/>
      <c r="G76" s="296"/>
      <c r="H76" s="416"/>
      <c r="I76" s="416"/>
      <c r="J76" s="416"/>
      <c r="K76" s="416"/>
      <c r="L76" s="416"/>
      <c r="M76" s="416"/>
      <c r="N76" s="416"/>
      <c r="O76" s="416"/>
      <c r="P76" s="430">
        <f t="shared" si="0"/>
        <v>0</v>
      </c>
    </row>
    <row r="77" spans="1:16" ht="28.5" x14ac:dyDescent="0.25">
      <c r="A77" s="34"/>
      <c r="B77" s="429">
        <v>30</v>
      </c>
      <c r="C77" s="414" t="s">
        <v>178</v>
      </c>
      <c r="D77" s="251" t="s">
        <v>33</v>
      </c>
      <c r="E77" s="417"/>
      <c r="F77" s="296"/>
      <c r="G77" s="296"/>
      <c r="H77" s="416"/>
      <c r="I77" s="416"/>
      <c r="J77" s="416"/>
      <c r="K77" s="416"/>
      <c r="L77" s="416"/>
      <c r="M77" s="416"/>
      <c r="N77" s="416"/>
      <c r="O77" s="416"/>
      <c r="P77" s="430">
        <f t="shared" si="0"/>
        <v>0</v>
      </c>
    </row>
    <row r="78" spans="1:16" ht="28.5" x14ac:dyDescent="0.25">
      <c r="A78" s="34"/>
      <c r="B78" s="429">
        <v>31</v>
      </c>
      <c r="C78" s="414" t="s">
        <v>179</v>
      </c>
      <c r="D78" s="251" t="s">
        <v>33</v>
      </c>
      <c r="E78" s="417"/>
      <c r="F78" s="296"/>
      <c r="G78" s="296"/>
      <c r="H78" s="416"/>
      <c r="I78" s="416"/>
      <c r="J78" s="416"/>
      <c r="K78" s="416"/>
      <c r="L78" s="416"/>
      <c r="M78" s="416"/>
      <c r="N78" s="416"/>
      <c r="O78" s="416"/>
      <c r="P78" s="430">
        <f t="shared" si="0"/>
        <v>0</v>
      </c>
    </row>
    <row r="79" spans="1:16" x14ac:dyDescent="0.25">
      <c r="A79" s="34"/>
      <c r="B79" s="429">
        <v>32</v>
      </c>
      <c r="C79" s="414" t="s">
        <v>180</v>
      </c>
      <c r="D79" s="251" t="s">
        <v>33</v>
      </c>
      <c r="E79" s="417"/>
      <c r="F79" s="296"/>
      <c r="G79" s="296"/>
      <c r="H79" s="416"/>
      <c r="I79" s="416"/>
      <c r="J79" s="416"/>
      <c r="K79" s="416"/>
      <c r="L79" s="416"/>
      <c r="M79" s="416"/>
      <c r="N79" s="416"/>
      <c r="O79" s="416"/>
      <c r="P79" s="430">
        <f t="shared" si="0"/>
        <v>0</v>
      </c>
    </row>
    <row r="80" spans="1:16" x14ac:dyDescent="0.25">
      <c r="A80" s="34"/>
      <c r="B80" s="431" t="s">
        <v>264</v>
      </c>
      <c r="C80" s="414"/>
      <c r="D80" s="251" t="s">
        <v>254</v>
      </c>
      <c r="E80" s="417"/>
      <c r="F80" s="296"/>
      <c r="G80" s="296"/>
      <c r="H80" s="416"/>
      <c r="I80" s="416"/>
      <c r="J80" s="416"/>
      <c r="K80" s="416"/>
      <c r="L80" s="416"/>
      <c r="M80" s="416"/>
      <c r="N80" s="416"/>
      <c r="O80" s="416"/>
      <c r="P80" s="430"/>
    </row>
    <row r="81" spans="1:16" x14ac:dyDescent="0.25">
      <c r="A81" s="34"/>
      <c r="B81" s="429"/>
      <c r="C81" s="601"/>
      <c r="D81" s="601"/>
      <c r="E81" s="266"/>
      <c r="F81" s="296"/>
      <c r="G81" s="296"/>
      <c r="H81" s="416"/>
      <c r="I81" s="416"/>
      <c r="J81" s="416"/>
      <c r="K81" s="416"/>
      <c r="L81" s="416"/>
      <c r="M81" s="416"/>
      <c r="N81" s="416"/>
      <c r="O81" s="416"/>
      <c r="P81" s="430"/>
    </row>
    <row r="82" spans="1:16" x14ac:dyDescent="0.25">
      <c r="A82" s="34"/>
      <c r="B82" s="429"/>
      <c r="C82" s="601"/>
      <c r="D82" s="601"/>
      <c r="E82" s="266"/>
      <c r="F82" s="296"/>
      <c r="G82" s="296"/>
      <c r="H82" s="416"/>
      <c r="I82" s="416"/>
      <c r="J82" s="416"/>
      <c r="K82" s="416"/>
      <c r="L82" s="416"/>
      <c r="M82" s="416"/>
      <c r="N82" s="416"/>
      <c r="O82" s="416"/>
      <c r="P82" s="430"/>
    </row>
    <row r="83" spans="1:16" x14ac:dyDescent="0.25">
      <c r="A83" s="34"/>
      <c r="B83" s="429"/>
      <c r="C83" s="601"/>
      <c r="D83" s="601"/>
      <c r="E83" s="266"/>
      <c r="F83" s="296"/>
      <c r="G83" s="296"/>
      <c r="H83" s="416"/>
      <c r="I83" s="416"/>
      <c r="J83" s="416"/>
      <c r="K83" s="416"/>
      <c r="L83" s="416"/>
      <c r="M83" s="416"/>
      <c r="N83" s="416"/>
      <c r="O83" s="416"/>
      <c r="P83" s="430">
        <f t="shared" ref="P83:P106" si="1">SUM(H83:O83)</f>
        <v>0</v>
      </c>
    </row>
    <row r="84" spans="1:16" ht="25.5" customHeight="1" x14ac:dyDescent="0.25">
      <c r="A84" s="50"/>
      <c r="B84" s="635" t="s">
        <v>181</v>
      </c>
      <c r="C84" s="612"/>
      <c r="D84" s="612"/>
      <c r="E84" s="612"/>
      <c r="F84" s="612"/>
      <c r="G84" s="612"/>
      <c r="H84" s="612"/>
      <c r="I84" s="612"/>
      <c r="J84" s="612"/>
      <c r="K84" s="612"/>
      <c r="L84" s="612"/>
      <c r="M84" s="612"/>
      <c r="N84" s="612"/>
      <c r="O84" s="612"/>
      <c r="P84" s="636"/>
    </row>
    <row r="85" spans="1:16" x14ac:dyDescent="0.25">
      <c r="A85" s="34"/>
      <c r="B85" s="429">
        <v>33</v>
      </c>
      <c r="C85" s="414" t="s">
        <v>182</v>
      </c>
      <c r="D85" s="251" t="s">
        <v>33</v>
      </c>
      <c r="E85" s="417"/>
      <c r="F85" s="296"/>
      <c r="G85" s="296"/>
      <c r="H85" s="422"/>
      <c r="I85" s="422"/>
      <c r="J85" s="422"/>
      <c r="K85" s="422"/>
      <c r="L85" s="422"/>
      <c r="M85" s="422"/>
      <c r="N85" s="422"/>
      <c r="O85" s="422"/>
      <c r="P85" s="430">
        <f t="shared" si="1"/>
        <v>0</v>
      </c>
    </row>
    <row r="86" spans="1:16" x14ac:dyDescent="0.25">
      <c r="A86" s="34"/>
      <c r="B86" s="429">
        <v>34</v>
      </c>
      <c r="C86" s="414" t="s">
        <v>183</v>
      </c>
      <c r="D86" s="251" t="s">
        <v>33</v>
      </c>
      <c r="E86" s="417"/>
      <c r="F86" s="296"/>
      <c r="G86" s="296"/>
      <c r="H86" s="422"/>
      <c r="I86" s="422"/>
      <c r="J86" s="422"/>
      <c r="K86" s="422"/>
      <c r="L86" s="422"/>
      <c r="M86" s="422"/>
      <c r="N86" s="422"/>
      <c r="O86" s="422"/>
      <c r="P86" s="430">
        <f t="shared" si="1"/>
        <v>0</v>
      </c>
    </row>
    <row r="87" spans="1:16" x14ac:dyDescent="0.25">
      <c r="A87" s="34"/>
      <c r="B87" s="429">
        <v>35</v>
      </c>
      <c r="C87" s="414" t="s">
        <v>184</v>
      </c>
      <c r="D87" s="251" t="s">
        <v>33</v>
      </c>
      <c r="E87" s="417"/>
      <c r="F87" s="296"/>
      <c r="G87" s="296"/>
      <c r="H87" s="422"/>
      <c r="I87" s="422"/>
      <c r="J87" s="422"/>
      <c r="K87" s="422"/>
      <c r="L87" s="422"/>
      <c r="M87" s="422"/>
      <c r="N87" s="422"/>
      <c r="O87" s="422"/>
      <c r="P87" s="430">
        <f t="shared" si="1"/>
        <v>0</v>
      </c>
    </row>
    <row r="88" spans="1:16" x14ac:dyDescent="0.25">
      <c r="A88" s="34"/>
      <c r="B88" s="431" t="s">
        <v>264</v>
      </c>
      <c r="C88" s="414"/>
      <c r="D88" s="251" t="s">
        <v>254</v>
      </c>
      <c r="E88" s="417"/>
      <c r="F88" s="296"/>
      <c r="G88" s="296"/>
      <c r="H88" s="422"/>
      <c r="I88" s="422"/>
      <c r="J88" s="422"/>
      <c r="K88" s="422"/>
      <c r="L88" s="422"/>
      <c r="M88" s="422"/>
      <c r="N88" s="422"/>
      <c r="O88" s="422"/>
      <c r="P88" s="430"/>
    </row>
    <row r="89" spans="1:16" x14ac:dyDescent="0.25">
      <c r="A89" s="34"/>
      <c r="B89" s="429"/>
      <c r="C89" s="601"/>
      <c r="D89" s="601"/>
      <c r="E89" s="266"/>
      <c r="F89" s="296"/>
      <c r="G89" s="296"/>
      <c r="H89" s="422"/>
      <c r="I89" s="422"/>
      <c r="J89" s="422"/>
      <c r="K89" s="422"/>
      <c r="L89" s="422"/>
      <c r="M89" s="422"/>
      <c r="N89" s="422"/>
      <c r="O89" s="422"/>
      <c r="P89" s="430"/>
    </row>
    <row r="90" spans="1:16" x14ac:dyDescent="0.25">
      <c r="A90" s="34"/>
      <c r="B90" s="429"/>
      <c r="C90" s="601"/>
      <c r="D90" s="601"/>
      <c r="E90" s="266"/>
      <c r="F90" s="296"/>
      <c r="G90" s="296"/>
      <c r="H90" s="422"/>
      <c r="I90" s="422"/>
      <c r="J90" s="422"/>
      <c r="K90" s="422"/>
      <c r="L90" s="422"/>
      <c r="M90" s="422"/>
      <c r="N90" s="422"/>
      <c r="O90" s="422"/>
      <c r="P90" s="430"/>
    </row>
    <row r="91" spans="1:16" x14ac:dyDescent="0.25">
      <c r="A91" s="34"/>
      <c r="B91" s="429"/>
      <c r="C91" s="601"/>
      <c r="D91" s="601"/>
      <c r="E91" s="266"/>
      <c r="F91" s="296"/>
      <c r="G91" s="296"/>
      <c r="H91" s="422"/>
      <c r="I91" s="422"/>
      <c r="J91" s="422"/>
      <c r="K91" s="422"/>
      <c r="L91" s="422"/>
      <c r="M91" s="422"/>
      <c r="N91" s="422"/>
      <c r="O91" s="422"/>
      <c r="P91" s="430">
        <f t="shared" si="1"/>
        <v>0</v>
      </c>
    </row>
    <row r="92" spans="1:16" ht="24" customHeight="1" x14ac:dyDescent="0.25">
      <c r="A92" s="50"/>
      <c r="B92" s="635" t="s">
        <v>185</v>
      </c>
      <c r="C92" s="612"/>
      <c r="D92" s="612"/>
      <c r="E92" s="612"/>
      <c r="F92" s="612"/>
      <c r="G92" s="612"/>
      <c r="H92" s="612"/>
      <c r="I92" s="612"/>
      <c r="J92" s="612"/>
      <c r="K92" s="612"/>
      <c r="L92" s="612"/>
      <c r="M92" s="612"/>
      <c r="N92" s="612"/>
      <c r="O92" s="612"/>
      <c r="P92" s="636"/>
    </row>
    <row r="93" spans="1:16" ht="42.75" x14ac:dyDescent="0.25">
      <c r="A93" s="34"/>
      <c r="B93" s="429">
        <v>36</v>
      </c>
      <c r="C93" s="414" t="s">
        <v>186</v>
      </c>
      <c r="D93" s="251" t="s">
        <v>33</v>
      </c>
      <c r="E93" s="417"/>
      <c r="F93" s="296"/>
      <c r="G93" s="296"/>
      <c r="H93" s="422"/>
      <c r="I93" s="422"/>
      <c r="J93" s="422"/>
      <c r="K93" s="422"/>
      <c r="L93" s="422"/>
      <c r="M93" s="422"/>
      <c r="N93" s="422"/>
      <c r="O93" s="422"/>
      <c r="P93" s="430">
        <f t="shared" si="1"/>
        <v>0</v>
      </c>
    </row>
    <row r="94" spans="1:16" ht="28.5" x14ac:dyDescent="0.25">
      <c r="A94" s="34"/>
      <c r="B94" s="429">
        <v>37</v>
      </c>
      <c r="C94" s="414" t="s">
        <v>187</v>
      </c>
      <c r="D94" s="251" t="s">
        <v>33</v>
      </c>
      <c r="E94" s="417"/>
      <c r="F94" s="296"/>
      <c r="G94" s="296"/>
      <c r="H94" s="422"/>
      <c r="I94" s="422"/>
      <c r="J94" s="422"/>
      <c r="K94" s="422"/>
      <c r="L94" s="422"/>
      <c r="M94" s="422"/>
      <c r="N94" s="422"/>
      <c r="O94" s="422"/>
      <c r="P94" s="430">
        <f t="shared" si="1"/>
        <v>0</v>
      </c>
    </row>
    <row r="95" spans="1:16" x14ac:dyDescent="0.25">
      <c r="A95" s="34"/>
      <c r="B95" s="429">
        <v>38</v>
      </c>
      <c r="C95" s="414" t="s">
        <v>188</v>
      </c>
      <c r="D95" s="251" t="s">
        <v>33</v>
      </c>
      <c r="E95" s="417"/>
      <c r="F95" s="296"/>
      <c r="G95" s="296"/>
      <c r="H95" s="422"/>
      <c r="I95" s="422"/>
      <c r="J95" s="422"/>
      <c r="K95" s="422"/>
      <c r="L95" s="422"/>
      <c r="M95" s="422"/>
      <c r="N95" s="422"/>
      <c r="O95" s="422"/>
      <c r="P95" s="430">
        <f t="shared" si="1"/>
        <v>0</v>
      </c>
    </row>
    <row r="96" spans="1:16" ht="28.5" x14ac:dyDescent="0.25">
      <c r="A96" s="34"/>
      <c r="B96" s="429">
        <v>39</v>
      </c>
      <c r="C96" s="414" t="s">
        <v>189</v>
      </c>
      <c r="D96" s="251" t="s">
        <v>33</v>
      </c>
      <c r="E96" s="417"/>
      <c r="F96" s="296"/>
      <c r="G96" s="296"/>
      <c r="H96" s="422"/>
      <c r="I96" s="422"/>
      <c r="J96" s="422"/>
      <c r="K96" s="422"/>
      <c r="L96" s="422"/>
      <c r="M96" s="422"/>
      <c r="N96" s="422"/>
      <c r="O96" s="422"/>
      <c r="P96" s="430">
        <f t="shared" si="1"/>
        <v>0</v>
      </c>
    </row>
    <row r="97" spans="1:16" ht="28.5" x14ac:dyDescent="0.25">
      <c r="A97" s="34"/>
      <c r="B97" s="429">
        <v>40</v>
      </c>
      <c r="C97" s="414" t="s">
        <v>190</v>
      </c>
      <c r="D97" s="251" t="s">
        <v>33</v>
      </c>
      <c r="E97" s="417"/>
      <c r="F97" s="296"/>
      <c r="G97" s="296"/>
      <c r="H97" s="422"/>
      <c r="I97" s="422"/>
      <c r="J97" s="422"/>
      <c r="K97" s="422"/>
      <c r="L97" s="422"/>
      <c r="M97" s="422"/>
      <c r="N97" s="422"/>
      <c r="O97" s="422"/>
      <c r="P97" s="430">
        <f t="shared" si="1"/>
        <v>0</v>
      </c>
    </row>
    <row r="98" spans="1:16" ht="28.5" x14ac:dyDescent="0.25">
      <c r="A98" s="34"/>
      <c r="B98" s="429">
        <v>41</v>
      </c>
      <c r="C98" s="414" t="s">
        <v>191</v>
      </c>
      <c r="D98" s="251" t="s">
        <v>33</v>
      </c>
      <c r="E98" s="417"/>
      <c r="F98" s="296"/>
      <c r="G98" s="296"/>
      <c r="H98" s="422"/>
      <c r="I98" s="422"/>
      <c r="J98" s="422"/>
      <c r="K98" s="422"/>
      <c r="L98" s="422"/>
      <c r="M98" s="422"/>
      <c r="N98" s="422"/>
      <c r="O98" s="422"/>
      <c r="P98" s="430">
        <f t="shared" si="1"/>
        <v>0</v>
      </c>
    </row>
    <row r="99" spans="1:16" ht="28.5" x14ac:dyDescent="0.25">
      <c r="A99" s="34"/>
      <c r="B99" s="429">
        <v>42</v>
      </c>
      <c r="C99" s="414" t="s">
        <v>192</v>
      </c>
      <c r="D99" s="251" t="s">
        <v>33</v>
      </c>
      <c r="E99" s="417"/>
      <c r="F99" s="296"/>
      <c r="G99" s="296"/>
      <c r="H99" s="422"/>
      <c r="I99" s="422"/>
      <c r="J99" s="422"/>
      <c r="K99" s="422"/>
      <c r="L99" s="422"/>
      <c r="M99" s="422"/>
      <c r="N99" s="422"/>
      <c r="O99" s="422"/>
      <c r="P99" s="430">
        <f t="shared" si="1"/>
        <v>0</v>
      </c>
    </row>
    <row r="100" spans="1:16" x14ac:dyDescent="0.25">
      <c r="A100" s="34"/>
      <c r="B100" s="429">
        <v>43</v>
      </c>
      <c r="C100" s="414" t="s">
        <v>193</v>
      </c>
      <c r="D100" s="251" t="s">
        <v>33</v>
      </c>
      <c r="E100" s="417"/>
      <c r="F100" s="296"/>
      <c r="G100" s="296"/>
      <c r="H100" s="422"/>
      <c r="I100" s="422"/>
      <c r="J100" s="422"/>
      <c r="K100" s="422"/>
      <c r="L100" s="422"/>
      <c r="M100" s="422"/>
      <c r="N100" s="422"/>
      <c r="O100" s="422"/>
      <c r="P100" s="430">
        <f t="shared" si="1"/>
        <v>0</v>
      </c>
    </row>
    <row r="101" spans="1:16" ht="42.75" x14ac:dyDescent="0.25">
      <c r="A101" s="34"/>
      <c r="B101" s="429">
        <v>44</v>
      </c>
      <c r="C101" s="414" t="s">
        <v>194</v>
      </c>
      <c r="D101" s="251" t="s">
        <v>33</v>
      </c>
      <c r="E101" s="417"/>
      <c r="F101" s="296"/>
      <c r="G101" s="296"/>
      <c r="H101" s="422"/>
      <c r="I101" s="422"/>
      <c r="J101" s="422"/>
      <c r="K101" s="422"/>
      <c r="L101" s="422"/>
      <c r="M101" s="422"/>
      <c r="N101" s="422"/>
      <c r="O101" s="422"/>
      <c r="P101" s="430">
        <f t="shared" si="1"/>
        <v>0</v>
      </c>
    </row>
    <row r="102" spans="1:16" ht="28.5" x14ac:dyDescent="0.25">
      <c r="A102" s="34"/>
      <c r="B102" s="429">
        <v>45</v>
      </c>
      <c r="C102" s="414" t="s">
        <v>195</v>
      </c>
      <c r="D102" s="251" t="s">
        <v>33</v>
      </c>
      <c r="E102" s="417"/>
      <c r="F102" s="296"/>
      <c r="G102" s="296"/>
      <c r="H102" s="422"/>
      <c r="I102" s="422"/>
      <c r="J102" s="422"/>
      <c r="K102" s="422"/>
      <c r="L102" s="422"/>
      <c r="M102" s="422"/>
      <c r="N102" s="422"/>
      <c r="O102" s="422"/>
      <c r="P102" s="430">
        <f t="shared" si="1"/>
        <v>0</v>
      </c>
    </row>
    <row r="103" spans="1:16" ht="28.5" x14ac:dyDescent="0.25">
      <c r="A103" s="34"/>
      <c r="B103" s="429">
        <v>46</v>
      </c>
      <c r="C103" s="414" t="s">
        <v>196</v>
      </c>
      <c r="D103" s="251" t="s">
        <v>33</v>
      </c>
      <c r="E103" s="417"/>
      <c r="F103" s="296"/>
      <c r="G103" s="296"/>
      <c r="H103" s="422"/>
      <c r="I103" s="422"/>
      <c r="J103" s="422"/>
      <c r="K103" s="422"/>
      <c r="L103" s="422"/>
      <c r="M103" s="422"/>
      <c r="N103" s="422"/>
      <c r="O103" s="422"/>
      <c r="P103" s="430">
        <f t="shared" si="1"/>
        <v>0</v>
      </c>
    </row>
    <row r="104" spans="1:16" ht="28.5" x14ac:dyDescent="0.25">
      <c r="A104" s="34"/>
      <c r="B104" s="429">
        <v>47</v>
      </c>
      <c r="C104" s="414" t="s">
        <v>197</v>
      </c>
      <c r="D104" s="251" t="s">
        <v>33</v>
      </c>
      <c r="E104" s="417"/>
      <c r="F104" s="296"/>
      <c r="G104" s="296"/>
      <c r="H104" s="422"/>
      <c r="I104" s="422"/>
      <c r="J104" s="422"/>
      <c r="K104" s="422"/>
      <c r="L104" s="422"/>
      <c r="M104" s="422"/>
      <c r="N104" s="422"/>
      <c r="O104" s="422"/>
      <c r="P104" s="430">
        <f t="shared" si="1"/>
        <v>0</v>
      </c>
    </row>
    <row r="105" spans="1:16" ht="28.5" x14ac:dyDescent="0.25">
      <c r="A105" s="34"/>
      <c r="B105" s="429">
        <v>48</v>
      </c>
      <c r="C105" s="414" t="s">
        <v>198</v>
      </c>
      <c r="D105" s="251" t="s">
        <v>33</v>
      </c>
      <c r="E105" s="417"/>
      <c r="F105" s="296"/>
      <c r="G105" s="296"/>
      <c r="H105" s="422"/>
      <c r="I105" s="422"/>
      <c r="J105" s="422"/>
      <c r="K105" s="422"/>
      <c r="L105" s="422"/>
      <c r="M105" s="422"/>
      <c r="N105" s="422"/>
      <c r="O105" s="422"/>
      <c r="P105" s="430">
        <f t="shared" si="1"/>
        <v>0</v>
      </c>
    </row>
    <row r="106" spans="1:16" ht="28.5" x14ac:dyDescent="0.25">
      <c r="A106" s="34"/>
      <c r="B106" s="429">
        <v>49</v>
      </c>
      <c r="C106" s="414" t="s">
        <v>199</v>
      </c>
      <c r="D106" s="251" t="s">
        <v>33</v>
      </c>
      <c r="E106" s="417"/>
      <c r="F106" s="296"/>
      <c r="G106" s="296"/>
      <c r="H106" s="422"/>
      <c r="I106" s="422"/>
      <c r="J106" s="422"/>
      <c r="K106" s="422"/>
      <c r="L106" s="422"/>
      <c r="M106" s="422"/>
      <c r="N106" s="422"/>
      <c r="O106" s="422"/>
      <c r="P106" s="430">
        <f t="shared" si="1"/>
        <v>0</v>
      </c>
    </row>
    <row r="107" spans="1:16" x14ac:dyDescent="0.25">
      <c r="A107" s="34"/>
      <c r="B107" s="431" t="s">
        <v>264</v>
      </c>
      <c r="C107" s="414"/>
      <c r="D107" s="251" t="s">
        <v>254</v>
      </c>
      <c r="E107" s="417"/>
      <c r="F107" s="296"/>
      <c r="G107" s="296"/>
      <c r="H107" s="422"/>
      <c r="I107" s="422"/>
      <c r="J107" s="422"/>
      <c r="K107" s="422"/>
      <c r="L107" s="422"/>
      <c r="M107" s="422"/>
      <c r="N107" s="422"/>
      <c r="O107" s="422"/>
      <c r="P107" s="430"/>
    </row>
    <row r="108" spans="1:16" x14ac:dyDescent="0.25">
      <c r="A108" s="34"/>
      <c r="B108" s="429"/>
      <c r="C108" s="601"/>
      <c r="D108" s="601"/>
      <c r="E108" s="266"/>
      <c r="F108" s="296"/>
      <c r="G108" s="296"/>
      <c r="H108" s="422"/>
      <c r="I108" s="422"/>
      <c r="J108" s="422"/>
      <c r="K108" s="422"/>
      <c r="L108" s="422"/>
      <c r="M108" s="422"/>
      <c r="N108" s="422"/>
      <c r="O108" s="422"/>
      <c r="P108" s="430"/>
    </row>
    <row r="109" spans="1:16" x14ac:dyDescent="0.25">
      <c r="A109" s="34"/>
      <c r="B109" s="429"/>
      <c r="C109" s="601"/>
      <c r="D109" s="601"/>
      <c r="E109" s="266"/>
      <c r="F109" s="296"/>
      <c r="G109" s="296"/>
      <c r="H109" s="422"/>
      <c r="I109" s="422"/>
      <c r="J109" s="422"/>
      <c r="K109" s="422"/>
      <c r="L109" s="422"/>
      <c r="M109" s="422"/>
      <c r="N109" s="422"/>
      <c r="O109" s="422"/>
      <c r="P109" s="430"/>
    </row>
    <row r="110" spans="1:16" x14ac:dyDescent="0.25">
      <c r="A110" s="34"/>
      <c r="B110" s="429"/>
      <c r="C110" s="601"/>
      <c r="D110" s="601"/>
      <c r="E110" s="266"/>
      <c r="F110" s="296"/>
      <c r="G110" s="296"/>
      <c r="H110" s="422"/>
      <c r="I110" s="422"/>
      <c r="J110" s="422"/>
      <c r="K110" s="422"/>
      <c r="L110" s="422"/>
      <c r="M110" s="422"/>
      <c r="N110" s="422"/>
      <c r="O110" s="422"/>
      <c r="P110" s="430"/>
    </row>
    <row r="111" spans="1:16" x14ac:dyDescent="0.25">
      <c r="B111" s="353"/>
      <c r="C111" s="600" t="s">
        <v>222</v>
      </c>
      <c r="D111" s="600"/>
      <c r="E111" s="354"/>
      <c r="F111" s="355"/>
      <c r="G111" s="355"/>
      <c r="H111" s="356">
        <f>SUM(F17*H17,F18*H18,F19*H19,F20*H20,F21*H21,F22*H22,F46*H46,F63*H63,F64*H64,F65*H65,F66*H66)</f>
        <v>0</v>
      </c>
      <c r="I111" s="356">
        <f>SUM(F28*I28,F29*I29,F30*I30,F31*I31,F32*I32,F72*I72,F73*I73,F74*I74,F75*I75,F76*I76,F77*I77,F78*I78,F79*I79,F85*I85,F86*I86,F87*I87)</f>
        <v>0</v>
      </c>
      <c r="J111" s="357"/>
      <c r="K111" s="354"/>
      <c r="L111" s="354"/>
      <c r="M111" s="354"/>
      <c r="N111" s="356"/>
      <c r="O111" s="354"/>
      <c r="P111" s="358">
        <f>SUM(H111:O111)</f>
        <v>0</v>
      </c>
    </row>
    <row r="112" spans="1:16" x14ac:dyDescent="0.25">
      <c r="B112" s="273"/>
      <c r="C112" s="601" t="s">
        <v>261</v>
      </c>
      <c r="D112" s="601"/>
      <c r="E112" s="267"/>
      <c r="F112" s="265"/>
      <c r="G112" s="265"/>
      <c r="H112" s="267"/>
      <c r="I112" s="267"/>
      <c r="J112" s="268">
        <f>SUM(E28*G28*J28,E29*G29*J29,E30*G30*J30,E31*G31,J31*E32*G32*J32,E38*G38*J38,E39*G39*J39,E40*G40*J40)</f>
        <v>300</v>
      </c>
      <c r="K112" s="268">
        <f>SUM(E28*G28*K28,E29*G29*K29,E30*G30*K30,E31*G31*K31,E32*G32*K32,E38*G38*K38,E39*G39*K39,E40*G40*K40)</f>
        <v>180</v>
      </c>
      <c r="L112" s="268"/>
      <c r="M112" s="268"/>
      <c r="N112" s="267"/>
      <c r="O112" s="267"/>
      <c r="P112" s="274">
        <f>SUM(H112:O112)</f>
        <v>480</v>
      </c>
    </row>
    <row r="113" spans="2:16" x14ac:dyDescent="0.25">
      <c r="B113" s="273"/>
      <c r="C113" s="601" t="s">
        <v>262</v>
      </c>
      <c r="D113" s="601"/>
      <c r="E113" s="267"/>
      <c r="F113" s="265"/>
      <c r="G113" s="265"/>
      <c r="H113" s="267"/>
      <c r="I113" s="267"/>
      <c r="J113" s="268">
        <f>J112-(E32*G32*J32)</f>
        <v>300</v>
      </c>
      <c r="K113" s="267">
        <f>K112-(E32*G32*K32)</f>
        <v>180</v>
      </c>
      <c r="L113" s="267"/>
      <c r="M113" s="267"/>
      <c r="N113" s="267"/>
      <c r="O113" s="267"/>
      <c r="P113" s="274"/>
    </row>
    <row r="114" spans="2:16" x14ac:dyDescent="0.25">
      <c r="B114" s="275"/>
      <c r="C114" s="602"/>
      <c r="D114" s="602"/>
      <c r="E114" s="260"/>
      <c r="F114" s="258"/>
      <c r="G114" s="258"/>
      <c r="H114" s="260"/>
      <c r="I114" s="260"/>
      <c r="J114" s="260"/>
      <c r="K114" s="260"/>
      <c r="L114" s="260"/>
      <c r="M114" s="260"/>
      <c r="N114" s="260"/>
      <c r="O114" s="260"/>
      <c r="P114" s="276"/>
    </row>
    <row r="115" spans="2:16" x14ac:dyDescent="0.25">
      <c r="B115" s="275"/>
      <c r="C115" s="259"/>
      <c r="D115" s="260"/>
      <c r="E115" s="260"/>
      <c r="F115" s="258"/>
      <c r="G115" s="258"/>
      <c r="H115" s="260"/>
      <c r="I115" s="260"/>
      <c r="J115" s="260"/>
      <c r="K115" s="260"/>
      <c r="L115" s="260"/>
      <c r="M115" s="260"/>
      <c r="N115" s="260"/>
      <c r="O115" s="260"/>
      <c r="P115" s="276"/>
    </row>
    <row r="116" spans="2:16" x14ac:dyDescent="0.25">
      <c r="B116" s="381"/>
      <c r="C116" s="603" t="s">
        <v>326</v>
      </c>
      <c r="D116" s="603"/>
      <c r="E116" s="251"/>
      <c r="F116" s="262"/>
      <c r="G116" s="251"/>
      <c r="H116" s="263">
        <f>'3.  Distribution Rates'!$J33</f>
        <v>1.1566666666666664E-2</v>
      </c>
      <c r="I116" s="263">
        <f>'3.  Distribution Rates'!J34</f>
        <v>9.5999999999999992E-3</v>
      </c>
      <c r="J116" s="263">
        <f>'3.  Distribution Rates'!J35</f>
        <v>2.2328999999999999</v>
      </c>
      <c r="K116" s="263">
        <f>'3.  Distribution Rates'!J36</f>
        <v>2.2328999999999999</v>
      </c>
      <c r="L116" s="263">
        <f>'3.  Distribution Rates'!J37</f>
        <v>0</v>
      </c>
      <c r="M116" s="263">
        <f>'3.  Distribution Rates'!J38</f>
        <v>15.061500000000001</v>
      </c>
      <c r="N116" s="263">
        <f>'3.  Distribution Rates'!J39</f>
        <v>0</v>
      </c>
      <c r="O116" s="263"/>
      <c r="P116" s="382"/>
    </row>
    <row r="117" spans="2:16" x14ac:dyDescent="0.25">
      <c r="B117" s="381"/>
      <c r="C117" s="603" t="s">
        <v>243</v>
      </c>
      <c r="D117" s="603"/>
      <c r="E117" s="260"/>
      <c r="F117" s="262"/>
      <c r="G117" s="262"/>
      <c r="H117" s="296"/>
      <c r="I117" s="296"/>
      <c r="J117" s="296"/>
      <c r="K117" s="296"/>
      <c r="L117" s="296"/>
      <c r="M117" s="296"/>
      <c r="N117" s="296"/>
      <c r="O117" s="251"/>
      <c r="P117" s="277">
        <f>SUM(H117:O117)</f>
        <v>0</v>
      </c>
    </row>
    <row r="118" spans="2:16" x14ac:dyDescent="0.25">
      <c r="B118" s="381"/>
      <c r="C118" s="603" t="s">
        <v>244</v>
      </c>
      <c r="D118" s="603"/>
      <c r="E118" s="260"/>
      <c r="F118" s="262"/>
      <c r="G118" s="262"/>
      <c r="H118" s="296"/>
      <c r="I118" s="296"/>
      <c r="J118" s="296"/>
      <c r="K118" s="296"/>
      <c r="L118" s="296"/>
      <c r="M118" s="296"/>
      <c r="N118" s="296"/>
      <c r="O118" s="251"/>
      <c r="P118" s="277">
        <f>SUM(H118:O118)</f>
        <v>0</v>
      </c>
    </row>
    <row r="119" spans="2:16" x14ac:dyDescent="0.25">
      <c r="B119" s="381"/>
      <c r="C119" s="603" t="s">
        <v>245</v>
      </c>
      <c r="D119" s="603"/>
      <c r="E119" s="260"/>
      <c r="F119" s="262"/>
      <c r="G119" s="262"/>
      <c r="H119" s="296"/>
      <c r="I119" s="296"/>
      <c r="J119" s="296"/>
      <c r="K119" s="296"/>
      <c r="L119" s="296"/>
      <c r="M119" s="296"/>
      <c r="N119" s="296"/>
      <c r="O119" s="251"/>
      <c r="P119" s="277">
        <f>SUM(H119:O119)</f>
        <v>0</v>
      </c>
    </row>
    <row r="120" spans="2:16" x14ac:dyDescent="0.25">
      <c r="B120" s="381"/>
      <c r="C120" s="603" t="s">
        <v>246</v>
      </c>
      <c r="D120" s="603"/>
      <c r="E120" s="260"/>
      <c r="F120" s="262"/>
      <c r="G120" s="262"/>
      <c r="H120" s="296"/>
      <c r="I120" s="296"/>
      <c r="J120" s="296"/>
      <c r="K120" s="296"/>
      <c r="L120" s="296"/>
      <c r="M120" s="296"/>
      <c r="N120" s="296"/>
      <c r="O120" s="251"/>
      <c r="P120" s="277">
        <f>SUM(H120:O120)</f>
        <v>0</v>
      </c>
    </row>
    <row r="121" spans="2:16" x14ac:dyDescent="0.25">
      <c r="B121" s="381"/>
      <c r="C121" s="603" t="s">
        <v>247</v>
      </c>
      <c r="D121" s="603"/>
      <c r="E121" s="260"/>
      <c r="F121" s="262"/>
      <c r="G121" s="262"/>
      <c r="H121" s="378">
        <f>'5.  2015 LRAM'!H126*H116</f>
        <v>0</v>
      </c>
      <c r="I121" s="378">
        <f>'5.  2015 LRAM'!I126*I116</f>
        <v>0</v>
      </c>
      <c r="J121" s="378">
        <f>'5.  2015 LRAM'!J126*J116</f>
        <v>0</v>
      </c>
      <c r="K121" s="378">
        <f>'5.  2015 LRAM'!K126*K116</f>
        <v>0</v>
      </c>
      <c r="L121" s="378">
        <f>'5.  2015 LRAM'!L126*L116</f>
        <v>0</v>
      </c>
      <c r="M121" s="378">
        <f>'5.  2015 LRAM'!M126*M116</f>
        <v>0</v>
      </c>
      <c r="N121" s="378">
        <f>'5.  2015 LRAM'!N126*N116</f>
        <v>0</v>
      </c>
      <c r="O121" s="251"/>
      <c r="P121" s="277">
        <f t="shared" ref="P121:P122" si="2">SUM(H121:O121)</f>
        <v>0</v>
      </c>
    </row>
    <row r="122" spans="2:16" x14ac:dyDescent="0.25">
      <c r="B122" s="381"/>
      <c r="C122" s="603" t="s">
        <v>253</v>
      </c>
      <c r="D122" s="603"/>
      <c r="E122" s="260"/>
      <c r="F122" s="262"/>
      <c r="G122" s="262"/>
      <c r="H122" s="378">
        <f>H111*H116</f>
        <v>0</v>
      </c>
      <c r="I122" s="378">
        <f>I111*I116</f>
        <v>0</v>
      </c>
      <c r="J122" s="378">
        <f>J112*J116</f>
        <v>669.87</v>
      </c>
      <c r="K122" s="378">
        <f>K112*K116</f>
        <v>401.92199999999997</v>
      </c>
      <c r="L122" s="378">
        <f>L112*L116</f>
        <v>0</v>
      </c>
      <c r="M122" s="378">
        <f>M112*M116</f>
        <v>0</v>
      </c>
      <c r="N122" s="378">
        <f>N111*N116</f>
        <v>0</v>
      </c>
      <c r="O122" s="251"/>
      <c r="P122" s="277">
        <f t="shared" si="2"/>
        <v>1071.7919999999999</v>
      </c>
    </row>
    <row r="123" spans="2:16" x14ac:dyDescent="0.25">
      <c r="B123" s="275"/>
      <c r="C123" s="379" t="s">
        <v>248</v>
      </c>
      <c r="D123" s="260"/>
      <c r="E123" s="260"/>
      <c r="F123" s="258"/>
      <c r="G123" s="258"/>
      <c r="H123" s="264">
        <f t="shared" ref="H123:N123" si="3">SUM(H117:H122)</f>
        <v>0</v>
      </c>
      <c r="I123" s="264">
        <f t="shared" si="3"/>
        <v>0</v>
      </c>
      <c r="J123" s="264">
        <f t="shared" si="3"/>
        <v>669.87</v>
      </c>
      <c r="K123" s="264">
        <f t="shared" si="3"/>
        <v>401.92199999999997</v>
      </c>
      <c r="L123" s="264">
        <f t="shared" si="3"/>
        <v>0</v>
      </c>
      <c r="M123" s="264">
        <f t="shared" si="3"/>
        <v>0</v>
      </c>
      <c r="N123" s="264">
        <f t="shared" si="3"/>
        <v>0</v>
      </c>
      <c r="O123" s="260"/>
      <c r="P123" s="278">
        <f>SUM(P117:P122)</f>
        <v>1071.7919999999999</v>
      </c>
    </row>
    <row r="124" spans="2:16" x14ac:dyDescent="0.25">
      <c r="B124" s="275"/>
      <c r="C124" s="379"/>
      <c r="D124" s="260"/>
      <c r="E124" s="260"/>
      <c r="F124" s="258"/>
      <c r="G124" s="258"/>
      <c r="H124" s="264"/>
      <c r="I124" s="264"/>
      <c r="J124" s="264"/>
      <c r="K124" s="264"/>
      <c r="L124" s="264"/>
      <c r="M124" s="264"/>
      <c r="N124" s="264"/>
      <c r="O124" s="260"/>
      <c r="P124" s="278"/>
    </row>
    <row r="125" spans="2:16" x14ac:dyDescent="0.25">
      <c r="B125" s="423"/>
      <c r="C125" s="603" t="s">
        <v>249</v>
      </c>
      <c r="D125" s="603"/>
      <c r="E125" s="415"/>
      <c r="F125" s="159"/>
      <c r="G125" s="159"/>
      <c r="H125" s="296" t="e">
        <f>H111*'6.  Persistence Rates'!$F$45</f>
        <v>#DIV/0!</v>
      </c>
      <c r="I125" s="296" t="e">
        <f>I111*'6.  Persistence Rates'!$F$45</f>
        <v>#DIV/0!</v>
      </c>
      <c r="J125" s="296" t="e">
        <f>J112*'6.  Persistence Rates'!S$45</f>
        <v>#DIV/0!</v>
      </c>
      <c r="K125" s="296" t="e">
        <f>K112*'6.  Persistence Rates'!$S$45</f>
        <v>#DIV/0!</v>
      </c>
      <c r="L125" s="296">
        <f>L112*'6.  Persistence Rates'!$R$44</f>
        <v>0</v>
      </c>
      <c r="M125" s="296">
        <f>M112*'6.  Persistence Rates'!$R$44</f>
        <v>0</v>
      </c>
      <c r="N125" s="296" t="e">
        <f>N111*'6.  Persistence Rates'!$F$45</f>
        <v>#DIV/0!</v>
      </c>
      <c r="O125" s="159"/>
      <c r="P125" s="350"/>
    </row>
    <row r="126" spans="2:16" x14ac:dyDescent="0.25">
      <c r="B126" s="423"/>
      <c r="C126" s="603" t="s">
        <v>250</v>
      </c>
      <c r="D126" s="603"/>
      <c r="E126" s="415"/>
      <c r="F126" s="159"/>
      <c r="G126" s="159"/>
      <c r="H126" s="296" t="e">
        <f>H111*'6.  Persistence Rates'!$G$45</f>
        <v>#DIV/0!</v>
      </c>
      <c r="I126" s="296" t="e">
        <f>I111*'6.  Persistence Rates'!$G$45</f>
        <v>#DIV/0!</v>
      </c>
      <c r="J126" s="296" t="e">
        <f>$J$113*'6.  Persistence Rates'!$T$45</f>
        <v>#DIV/0!</v>
      </c>
      <c r="K126" s="296" t="e">
        <f>$K$113*'6.  Persistence Rates'!$T$45</f>
        <v>#DIV/0!</v>
      </c>
      <c r="L126" s="296"/>
      <c r="M126" s="296"/>
      <c r="N126" s="296"/>
      <c r="O126" s="159"/>
      <c r="P126" s="350"/>
    </row>
    <row r="127" spans="2:16" x14ac:dyDescent="0.25">
      <c r="B127" s="423"/>
      <c r="C127" s="603" t="s">
        <v>251</v>
      </c>
      <c r="D127" s="603"/>
      <c r="E127" s="415"/>
      <c r="F127" s="159"/>
      <c r="G127" s="159"/>
      <c r="H127" s="296" t="e">
        <f>H111*'6.  Persistence Rates'!$H$45</f>
        <v>#DIV/0!</v>
      </c>
      <c r="I127" s="296" t="e">
        <f>I111*'6.  Persistence Rates'!$H$45</f>
        <v>#DIV/0!</v>
      </c>
      <c r="J127" s="296" t="e">
        <f>$J$113*'6.  Persistence Rates'!$U$45</f>
        <v>#DIV/0!</v>
      </c>
      <c r="K127" s="296" t="e">
        <f>$K$113*'6.  Persistence Rates'!$U$45</f>
        <v>#DIV/0!</v>
      </c>
      <c r="L127" s="296"/>
      <c r="M127" s="296"/>
      <c r="N127" s="296"/>
      <c r="O127" s="159"/>
      <c r="P127" s="350"/>
    </row>
    <row r="128" spans="2:16" x14ac:dyDescent="0.25">
      <c r="B128" s="424"/>
      <c r="C128" s="615" t="s">
        <v>252</v>
      </c>
      <c r="D128" s="615"/>
      <c r="E128" s="425"/>
      <c r="F128" s="330"/>
      <c r="G128" s="330"/>
      <c r="H128" s="296" t="e">
        <f>H111*'6.  Persistence Rates'!$I$45</f>
        <v>#DIV/0!</v>
      </c>
      <c r="I128" s="296" t="e">
        <f>I111*'6.  Persistence Rates'!$I$45</f>
        <v>#DIV/0!</v>
      </c>
      <c r="J128" s="296" t="e">
        <f>$J$113*'6.  Persistence Rates'!$V$45</f>
        <v>#DIV/0!</v>
      </c>
      <c r="K128" s="296" t="e">
        <f>$K$113*'6.  Persistence Rates'!$V$45</f>
        <v>#DIV/0!</v>
      </c>
      <c r="L128" s="296"/>
      <c r="M128" s="296"/>
      <c r="N128" s="296"/>
      <c r="O128" s="330"/>
      <c r="P128" s="400"/>
    </row>
    <row r="129" spans="2:16" x14ac:dyDescent="0.25">
      <c r="B129" s="68"/>
      <c r="C129" s="440"/>
      <c r="D129" s="441"/>
      <c r="E129" s="441"/>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30" t="s">
        <v>267</v>
      </c>
      <c r="C2" s="630"/>
      <c r="D2" s="630"/>
      <c r="E2" s="630"/>
      <c r="F2" s="630"/>
      <c r="G2" s="630"/>
      <c r="H2" s="630"/>
      <c r="I2" s="630"/>
      <c r="J2" s="630"/>
      <c r="K2" s="630"/>
      <c r="L2" s="630"/>
      <c r="M2" s="630"/>
      <c r="N2" s="630"/>
      <c r="O2" s="630"/>
      <c r="P2" s="630"/>
    </row>
    <row r="3" spans="1:18" ht="18.75" outlineLevel="1" x14ac:dyDescent="0.3">
      <c r="B3" s="391"/>
      <c r="C3" s="391"/>
      <c r="D3" s="391"/>
      <c r="E3" s="391"/>
      <c r="F3" s="391"/>
      <c r="G3" s="391"/>
      <c r="H3" s="391"/>
      <c r="I3" s="391"/>
      <c r="J3" s="391"/>
      <c r="K3" s="391"/>
      <c r="L3" s="391"/>
      <c r="M3" s="391"/>
      <c r="N3" s="391"/>
      <c r="O3" s="391"/>
      <c r="P3" s="391"/>
    </row>
    <row r="4" spans="1:18" ht="35.25" customHeight="1" outlineLevel="1" x14ac:dyDescent="0.3">
      <c r="A4" s="65"/>
      <c r="B4" s="391"/>
      <c r="C4" s="369" t="s">
        <v>400</v>
      </c>
      <c r="D4" s="391"/>
      <c r="E4" s="584" t="s">
        <v>363</v>
      </c>
      <c r="F4" s="584"/>
      <c r="G4" s="584"/>
      <c r="H4" s="584"/>
      <c r="I4" s="584"/>
      <c r="J4" s="584"/>
      <c r="K4" s="584"/>
      <c r="L4" s="584"/>
      <c r="M4" s="584"/>
      <c r="N4" s="584"/>
      <c r="O4" s="584"/>
      <c r="P4" s="584"/>
    </row>
    <row r="5" spans="1:18" ht="18.75" customHeight="1" outlineLevel="1" x14ac:dyDescent="0.3">
      <c r="B5" s="391"/>
      <c r="C5" s="392"/>
      <c r="D5" s="391"/>
      <c r="E5" s="372" t="s">
        <v>357</v>
      </c>
      <c r="F5" s="391"/>
      <c r="G5" s="391"/>
      <c r="H5" s="391"/>
      <c r="I5" s="391"/>
      <c r="J5" s="391"/>
      <c r="K5" s="391"/>
      <c r="L5" s="391"/>
      <c r="M5" s="391"/>
      <c r="N5" s="391"/>
      <c r="O5" s="391"/>
      <c r="P5" s="391"/>
    </row>
    <row r="6" spans="1:18" ht="18.75" customHeight="1" outlineLevel="1" x14ac:dyDescent="0.3">
      <c r="B6" s="391"/>
      <c r="C6" s="392"/>
      <c r="D6" s="391"/>
      <c r="E6" s="372" t="s">
        <v>358</v>
      </c>
      <c r="F6" s="391"/>
      <c r="G6" s="391"/>
      <c r="H6" s="391"/>
      <c r="I6" s="391"/>
      <c r="J6" s="391"/>
      <c r="K6" s="391"/>
      <c r="L6" s="391"/>
      <c r="M6" s="391"/>
      <c r="N6" s="391"/>
      <c r="O6" s="391"/>
      <c r="P6" s="391"/>
    </row>
    <row r="7" spans="1:18" ht="18.75" customHeight="1" outlineLevel="1" x14ac:dyDescent="0.3">
      <c r="B7" s="391"/>
      <c r="C7" s="392"/>
      <c r="D7" s="391"/>
      <c r="E7" s="372" t="s">
        <v>416</v>
      </c>
      <c r="F7" s="391"/>
      <c r="G7" s="391"/>
      <c r="H7" s="391"/>
      <c r="I7" s="391"/>
      <c r="J7" s="391"/>
      <c r="K7" s="391"/>
      <c r="L7" s="391"/>
      <c r="M7" s="391"/>
      <c r="N7" s="391"/>
      <c r="O7" s="391"/>
      <c r="P7" s="391"/>
    </row>
    <row r="8" spans="1:18" ht="18.75" customHeight="1" outlineLevel="1" x14ac:dyDescent="0.3">
      <c r="B8" s="391"/>
      <c r="C8" s="392"/>
      <c r="D8" s="391"/>
      <c r="E8" s="372"/>
      <c r="F8" s="391"/>
      <c r="G8" s="391"/>
      <c r="H8" s="391"/>
      <c r="I8" s="391"/>
      <c r="J8" s="391"/>
      <c r="K8" s="391"/>
      <c r="L8" s="391"/>
      <c r="M8" s="391"/>
      <c r="N8" s="391"/>
      <c r="O8" s="391"/>
      <c r="P8" s="391"/>
    </row>
    <row r="9" spans="1:18" ht="18.75" customHeight="1" outlineLevel="1" x14ac:dyDescent="0.3">
      <c r="B9" s="63"/>
      <c r="C9" s="84" t="s">
        <v>338</v>
      </c>
      <c r="D9" s="63"/>
      <c r="E9" s="631" t="s">
        <v>364</v>
      </c>
      <c r="F9" s="631"/>
      <c r="G9" s="63"/>
      <c r="H9" s="63"/>
      <c r="I9" s="63"/>
      <c r="J9" s="63"/>
      <c r="K9" s="63"/>
      <c r="L9" s="63"/>
      <c r="M9" s="63"/>
      <c r="N9" s="63"/>
      <c r="O9" s="63"/>
      <c r="P9" s="63"/>
      <c r="R9" s="82"/>
    </row>
    <row r="10" spans="1:18" ht="18.75" customHeight="1" outlineLevel="1" x14ac:dyDescent="0.3">
      <c r="B10" s="63"/>
      <c r="C10" s="63"/>
      <c r="D10" s="63"/>
      <c r="E10" s="566" t="s">
        <v>339</v>
      </c>
      <c r="F10" s="566"/>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1" t="s">
        <v>474</v>
      </c>
      <c r="C12" s="46"/>
      <c r="D12" s="46"/>
      <c r="E12" s="46"/>
      <c r="F12" s="46"/>
      <c r="G12" s="46"/>
      <c r="H12" s="46"/>
      <c r="I12" s="46"/>
      <c r="J12" s="46"/>
      <c r="K12" s="46"/>
      <c r="L12" s="46"/>
      <c r="M12" s="46"/>
      <c r="N12" s="46"/>
      <c r="O12" s="46"/>
      <c r="P12" s="46"/>
    </row>
    <row r="13" spans="1:18" ht="45" x14ac:dyDescent="0.25">
      <c r="B13" s="638" t="s">
        <v>58</v>
      </c>
      <c r="C13" s="640" t="s">
        <v>0</v>
      </c>
      <c r="D13" s="640" t="s">
        <v>44</v>
      </c>
      <c r="E13" s="640" t="s">
        <v>206</v>
      </c>
      <c r="F13" s="237" t="s">
        <v>203</v>
      </c>
      <c r="G13" s="237" t="s">
        <v>45</v>
      </c>
      <c r="H13" s="642" t="s">
        <v>59</v>
      </c>
      <c r="I13" s="642"/>
      <c r="J13" s="642"/>
      <c r="K13" s="642"/>
      <c r="L13" s="642"/>
      <c r="M13" s="642"/>
      <c r="N13" s="642"/>
      <c r="O13" s="642"/>
      <c r="P13" s="643"/>
    </row>
    <row r="14" spans="1:18" ht="60" x14ac:dyDescent="0.25">
      <c r="B14" s="639"/>
      <c r="C14" s="641"/>
      <c r="D14" s="641"/>
      <c r="E14" s="641"/>
      <c r="F14" s="438" t="s">
        <v>214</v>
      </c>
      <c r="G14" s="438" t="s">
        <v>215</v>
      </c>
      <c r="H14" s="439" t="s">
        <v>37</v>
      </c>
      <c r="I14" s="439" t="s">
        <v>39</v>
      </c>
      <c r="J14" s="439" t="s">
        <v>108</v>
      </c>
      <c r="K14" s="439" t="s">
        <v>109</v>
      </c>
      <c r="L14" s="439" t="s">
        <v>40</v>
      </c>
      <c r="M14" s="439" t="s">
        <v>41</v>
      </c>
      <c r="N14" s="439" t="s">
        <v>42</v>
      </c>
      <c r="O14" s="439" t="s">
        <v>105</v>
      </c>
      <c r="P14" s="442" t="s">
        <v>34</v>
      </c>
    </row>
    <row r="15" spans="1:18" ht="29.25" customHeight="1" x14ac:dyDescent="0.25">
      <c r="B15" s="619" t="s">
        <v>142</v>
      </c>
      <c r="C15" s="620"/>
      <c r="D15" s="620"/>
      <c r="E15" s="620"/>
      <c r="F15" s="620"/>
      <c r="G15" s="620"/>
      <c r="H15" s="620"/>
      <c r="I15" s="620"/>
      <c r="J15" s="620"/>
      <c r="K15" s="620"/>
      <c r="L15" s="620"/>
      <c r="M15" s="620"/>
      <c r="N15" s="620"/>
      <c r="O15" s="620"/>
      <c r="P15" s="621"/>
    </row>
    <row r="16" spans="1:18" ht="26.25" customHeight="1" x14ac:dyDescent="0.25">
      <c r="A16" s="50"/>
      <c r="B16" s="632" t="s">
        <v>143</v>
      </c>
      <c r="C16" s="633"/>
      <c r="D16" s="633"/>
      <c r="E16" s="633"/>
      <c r="F16" s="633"/>
      <c r="G16" s="633"/>
      <c r="H16" s="633"/>
      <c r="I16" s="633"/>
      <c r="J16" s="633"/>
      <c r="K16" s="633"/>
      <c r="L16" s="633"/>
      <c r="M16" s="633"/>
      <c r="N16" s="633"/>
      <c r="O16" s="633"/>
      <c r="P16" s="634"/>
    </row>
    <row r="17" spans="1:16" x14ac:dyDescent="0.25">
      <c r="A17" s="50"/>
      <c r="B17" s="429">
        <v>1</v>
      </c>
      <c r="C17" s="414" t="s">
        <v>144</v>
      </c>
      <c r="D17" s="251" t="s">
        <v>33</v>
      </c>
      <c r="E17" s="415"/>
      <c r="F17" s="296"/>
      <c r="G17" s="296"/>
      <c r="H17" s="426">
        <v>1</v>
      </c>
      <c r="I17" s="416"/>
      <c r="J17" s="416"/>
      <c r="K17" s="416"/>
      <c r="L17" s="416"/>
      <c r="M17" s="416"/>
      <c r="N17" s="416"/>
      <c r="O17" s="416"/>
      <c r="P17" s="430">
        <f>SUM(H17:O17)</f>
        <v>1</v>
      </c>
    </row>
    <row r="18" spans="1:16" x14ac:dyDescent="0.25">
      <c r="A18" s="47"/>
      <c r="B18" s="429">
        <v>2</v>
      </c>
      <c r="C18" s="414" t="s">
        <v>145</v>
      </c>
      <c r="D18" s="251" t="s">
        <v>33</v>
      </c>
      <c r="E18" s="417"/>
      <c r="F18" s="296"/>
      <c r="G18" s="296"/>
      <c r="H18" s="426">
        <v>1</v>
      </c>
      <c r="I18" s="416"/>
      <c r="J18" s="416"/>
      <c r="K18" s="416"/>
      <c r="L18" s="416"/>
      <c r="M18" s="416"/>
      <c r="N18" s="416"/>
      <c r="O18" s="416"/>
      <c r="P18" s="430">
        <f t="shared" ref="P18:P80" si="0">SUM(H18:O18)</f>
        <v>1</v>
      </c>
    </row>
    <row r="19" spans="1:16" x14ac:dyDescent="0.25">
      <c r="A19" s="50"/>
      <c r="B19" s="429">
        <v>3</v>
      </c>
      <c r="C19" s="414" t="s">
        <v>146</v>
      </c>
      <c r="D19" s="251" t="s">
        <v>33</v>
      </c>
      <c r="E19" s="417"/>
      <c r="F19" s="296"/>
      <c r="G19" s="296"/>
      <c r="H19" s="426">
        <v>1</v>
      </c>
      <c r="I19" s="416"/>
      <c r="J19" s="416"/>
      <c r="K19" s="416"/>
      <c r="L19" s="416"/>
      <c r="M19" s="416"/>
      <c r="N19" s="416"/>
      <c r="O19" s="416"/>
      <c r="P19" s="430">
        <f t="shared" si="0"/>
        <v>1</v>
      </c>
    </row>
    <row r="20" spans="1:16" x14ac:dyDescent="0.25">
      <c r="A20" s="50"/>
      <c r="B20" s="429">
        <v>4</v>
      </c>
      <c r="C20" s="414" t="s">
        <v>147</v>
      </c>
      <c r="D20" s="251" t="s">
        <v>33</v>
      </c>
      <c r="E20" s="417"/>
      <c r="F20" s="296"/>
      <c r="G20" s="296"/>
      <c r="H20" s="426">
        <v>1</v>
      </c>
      <c r="I20" s="416"/>
      <c r="J20" s="416"/>
      <c r="K20" s="416"/>
      <c r="L20" s="416"/>
      <c r="M20" s="416"/>
      <c r="N20" s="416"/>
      <c r="O20" s="416"/>
      <c r="P20" s="430">
        <f t="shared" si="0"/>
        <v>1</v>
      </c>
    </row>
    <row r="21" spans="1:16" x14ac:dyDescent="0.25">
      <c r="A21" s="50"/>
      <c r="B21" s="429">
        <v>5</v>
      </c>
      <c r="C21" s="414" t="s">
        <v>148</v>
      </c>
      <c r="D21" s="251" t="s">
        <v>33</v>
      </c>
      <c r="E21" s="417"/>
      <c r="F21" s="296"/>
      <c r="G21" s="296"/>
      <c r="H21" s="426">
        <v>1</v>
      </c>
      <c r="I21" s="416"/>
      <c r="J21" s="416"/>
      <c r="K21" s="416"/>
      <c r="L21" s="416"/>
      <c r="M21" s="416"/>
      <c r="N21" s="416"/>
      <c r="O21" s="416"/>
      <c r="P21" s="430">
        <f t="shared" si="0"/>
        <v>1</v>
      </c>
    </row>
    <row r="22" spans="1:16" ht="28.5" x14ac:dyDescent="0.25">
      <c r="A22" s="50"/>
      <c r="B22" s="429">
        <v>6</v>
      </c>
      <c r="C22" s="414" t="s">
        <v>149</v>
      </c>
      <c r="D22" s="251" t="s">
        <v>33</v>
      </c>
      <c r="E22" s="417"/>
      <c r="F22" s="296"/>
      <c r="G22" s="296"/>
      <c r="H22" s="426">
        <v>1</v>
      </c>
      <c r="I22" s="416"/>
      <c r="J22" s="416"/>
      <c r="K22" s="416"/>
      <c r="L22" s="416"/>
      <c r="M22" s="416"/>
      <c r="N22" s="416"/>
      <c r="O22" s="416"/>
      <c r="P22" s="430">
        <f t="shared" si="0"/>
        <v>1</v>
      </c>
    </row>
    <row r="23" spans="1:16" x14ac:dyDescent="0.25">
      <c r="A23" s="50"/>
      <c r="B23" s="431" t="s">
        <v>268</v>
      </c>
      <c r="C23" s="414"/>
      <c r="D23" s="251" t="s">
        <v>254</v>
      </c>
      <c r="E23" s="417"/>
      <c r="F23" s="296"/>
      <c r="G23" s="296"/>
      <c r="H23" s="426"/>
      <c r="I23" s="416"/>
      <c r="J23" s="416"/>
      <c r="K23" s="416"/>
      <c r="L23" s="416"/>
      <c r="M23" s="416"/>
      <c r="N23" s="416"/>
      <c r="O23" s="416"/>
      <c r="P23" s="430">
        <f t="shared" si="0"/>
        <v>0</v>
      </c>
    </row>
    <row r="24" spans="1:16" x14ac:dyDescent="0.25">
      <c r="A24" s="50"/>
      <c r="B24" s="429"/>
      <c r="C24" s="601"/>
      <c r="D24" s="601"/>
      <c r="E24" s="266"/>
      <c r="F24" s="296"/>
      <c r="G24" s="296"/>
      <c r="H24" s="426"/>
      <c r="I24" s="416"/>
      <c r="J24" s="416"/>
      <c r="K24" s="416"/>
      <c r="L24" s="416"/>
      <c r="M24" s="416"/>
      <c r="N24" s="416"/>
      <c r="O24" s="416"/>
      <c r="P24" s="430">
        <f t="shared" si="0"/>
        <v>0</v>
      </c>
    </row>
    <row r="25" spans="1:16" x14ac:dyDescent="0.25">
      <c r="A25" s="50"/>
      <c r="B25" s="429"/>
      <c r="C25" s="601"/>
      <c r="D25" s="601"/>
      <c r="E25" s="266"/>
      <c r="F25" s="296"/>
      <c r="G25" s="296"/>
      <c r="H25" s="426"/>
      <c r="I25" s="416"/>
      <c r="J25" s="416"/>
      <c r="K25" s="416"/>
      <c r="L25" s="416"/>
      <c r="M25" s="416"/>
      <c r="N25" s="416"/>
      <c r="O25" s="416"/>
      <c r="P25" s="430">
        <f t="shared" si="0"/>
        <v>0</v>
      </c>
    </row>
    <row r="26" spans="1:16" x14ac:dyDescent="0.25">
      <c r="A26" s="50"/>
      <c r="B26" s="429"/>
      <c r="C26" s="601"/>
      <c r="D26" s="601"/>
      <c r="E26" s="266"/>
      <c r="F26" s="296"/>
      <c r="G26" s="296"/>
      <c r="H26" s="426"/>
      <c r="I26" s="416"/>
      <c r="J26" s="416"/>
      <c r="K26" s="416"/>
      <c r="L26" s="416"/>
      <c r="M26" s="416"/>
      <c r="N26" s="416"/>
      <c r="O26" s="416"/>
      <c r="P26" s="430">
        <f t="shared" si="0"/>
        <v>0</v>
      </c>
    </row>
    <row r="27" spans="1:16" ht="25.5" customHeight="1" x14ac:dyDescent="0.25">
      <c r="A27" s="50"/>
      <c r="B27" s="632" t="s">
        <v>150</v>
      </c>
      <c r="C27" s="633"/>
      <c r="D27" s="633"/>
      <c r="E27" s="633"/>
      <c r="F27" s="633"/>
      <c r="G27" s="633"/>
      <c r="H27" s="633"/>
      <c r="I27" s="633"/>
      <c r="J27" s="633"/>
      <c r="K27" s="633"/>
      <c r="L27" s="633"/>
      <c r="M27" s="633"/>
      <c r="N27" s="633"/>
      <c r="O27" s="633"/>
      <c r="P27" s="634"/>
    </row>
    <row r="28" spans="1:16" x14ac:dyDescent="0.25">
      <c r="A28" s="50"/>
      <c r="B28" s="429">
        <v>7</v>
      </c>
      <c r="C28" s="414" t="s">
        <v>151</v>
      </c>
      <c r="D28" s="251" t="s">
        <v>33</v>
      </c>
      <c r="E28" s="417">
        <v>12</v>
      </c>
      <c r="F28" s="296"/>
      <c r="G28" s="296">
        <v>50</v>
      </c>
      <c r="H28" s="416"/>
      <c r="I28" s="426">
        <v>0.2</v>
      </c>
      <c r="J28" s="426">
        <v>0.5</v>
      </c>
      <c r="K28" s="426">
        <v>0.3</v>
      </c>
      <c r="L28" s="416"/>
      <c r="M28" s="416"/>
      <c r="N28" s="416"/>
      <c r="O28" s="416"/>
      <c r="P28" s="430">
        <f t="shared" si="0"/>
        <v>1</v>
      </c>
    </row>
    <row r="29" spans="1:16" ht="28.5" x14ac:dyDescent="0.25">
      <c r="A29" s="50"/>
      <c r="B29" s="429">
        <v>8</v>
      </c>
      <c r="C29" s="414" t="s">
        <v>152</v>
      </c>
      <c r="D29" s="251" t="s">
        <v>33</v>
      </c>
      <c r="E29" s="417">
        <v>12</v>
      </c>
      <c r="F29" s="296"/>
      <c r="G29" s="296"/>
      <c r="H29" s="416"/>
      <c r="I29" s="426">
        <v>0.8</v>
      </c>
      <c r="J29" s="426">
        <v>0.2</v>
      </c>
      <c r="K29" s="416"/>
      <c r="L29" s="416"/>
      <c r="M29" s="416"/>
      <c r="N29" s="416"/>
      <c r="O29" s="416"/>
      <c r="P29" s="430">
        <f t="shared" si="0"/>
        <v>1</v>
      </c>
    </row>
    <row r="30" spans="1:16" ht="28.5" x14ac:dyDescent="0.25">
      <c r="A30" s="50"/>
      <c r="B30" s="429">
        <v>9</v>
      </c>
      <c r="C30" s="414" t="s">
        <v>153</v>
      </c>
      <c r="D30" s="251" t="s">
        <v>33</v>
      </c>
      <c r="E30" s="417">
        <v>12</v>
      </c>
      <c r="F30" s="296"/>
      <c r="G30" s="296"/>
      <c r="H30" s="416"/>
      <c r="I30" s="426">
        <v>0.5</v>
      </c>
      <c r="J30" s="426">
        <v>0.5</v>
      </c>
      <c r="K30" s="416"/>
      <c r="L30" s="416"/>
      <c r="M30" s="416"/>
      <c r="N30" s="416"/>
      <c r="O30" s="416"/>
      <c r="P30" s="430">
        <f t="shared" si="0"/>
        <v>1</v>
      </c>
    </row>
    <row r="31" spans="1:16" ht="28.5" x14ac:dyDescent="0.25">
      <c r="A31" s="50"/>
      <c r="B31" s="429">
        <v>10</v>
      </c>
      <c r="C31" s="414" t="s">
        <v>154</v>
      </c>
      <c r="D31" s="251" t="s">
        <v>33</v>
      </c>
      <c r="E31" s="417">
        <v>12</v>
      </c>
      <c r="F31" s="296"/>
      <c r="G31" s="296"/>
      <c r="H31" s="416"/>
      <c r="I31" s="426">
        <v>1</v>
      </c>
      <c r="J31" s="416"/>
      <c r="K31" s="416"/>
      <c r="L31" s="416"/>
      <c r="M31" s="416"/>
      <c r="N31" s="416"/>
      <c r="O31" s="416"/>
      <c r="P31" s="430">
        <f t="shared" si="0"/>
        <v>1</v>
      </c>
    </row>
    <row r="32" spans="1:16" ht="28.5" x14ac:dyDescent="0.25">
      <c r="A32" s="50"/>
      <c r="B32" s="429">
        <v>11</v>
      </c>
      <c r="C32" s="414" t="s">
        <v>155</v>
      </c>
      <c r="D32" s="251" t="s">
        <v>33</v>
      </c>
      <c r="E32" s="417">
        <v>3</v>
      </c>
      <c r="F32" s="296"/>
      <c r="G32" s="296"/>
      <c r="H32" s="416"/>
      <c r="I32" s="416"/>
      <c r="J32" s="426">
        <v>1</v>
      </c>
      <c r="K32" s="416"/>
      <c r="L32" s="416"/>
      <c r="M32" s="416"/>
      <c r="N32" s="416"/>
      <c r="O32" s="416"/>
      <c r="P32" s="430">
        <f t="shared" si="0"/>
        <v>1</v>
      </c>
    </row>
    <row r="33" spans="1:16" x14ac:dyDescent="0.25">
      <c r="A33" s="50"/>
      <c r="B33" s="431" t="s">
        <v>268</v>
      </c>
      <c r="C33" s="414"/>
      <c r="D33" s="251" t="s">
        <v>254</v>
      </c>
      <c r="E33" s="417"/>
      <c r="F33" s="296"/>
      <c r="G33" s="296"/>
      <c r="H33" s="416"/>
      <c r="I33" s="416"/>
      <c r="J33" s="416"/>
      <c r="K33" s="416"/>
      <c r="L33" s="416"/>
      <c r="M33" s="416"/>
      <c r="N33" s="416"/>
      <c r="O33" s="416"/>
      <c r="P33" s="430">
        <f t="shared" si="0"/>
        <v>0</v>
      </c>
    </row>
    <row r="34" spans="1:16" x14ac:dyDescent="0.25">
      <c r="A34" s="50"/>
      <c r="B34" s="429"/>
      <c r="C34" s="601"/>
      <c r="D34" s="601"/>
      <c r="E34" s="266"/>
      <c r="F34" s="296"/>
      <c r="G34" s="296"/>
      <c r="H34" s="416"/>
      <c r="I34" s="416"/>
      <c r="J34" s="416"/>
      <c r="K34" s="416"/>
      <c r="L34" s="416"/>
      <c r="M34" s="416"/>
      <c r="N34" s="416"/>
      <c r="O34" s="416"/>
      <c r="P34" s="430">
        <f t="shared" si="0"/>
        <v>0</v>
      </c>
    </row>
    <row r="35" spans="1:16" x14ac:dyDescent="0.25">
      <c r="A35" s="50"/>
      <c r="B35" s="429"/>
      <c r="C35" s="601"/>
      <c r="D35" s="601"/>
      <c r="E35" s="266"/>
      <c r="F35" s="296"/>
      <c r="G35" s="296"/>
      <c r="H35" s="416"/>
      <c r="I35" s="416"/>
      <c r="J35" s="416"/>
      <c r="K35" s="416"/>
      <c r="L35" s="416"/>
      <c r="M35" s="416"/>
      <c r="N35" s="416"/>
      <c r="O35" s="416"/>
      <c r="P35" s="430">
        <f t="shared" si="0"/>
        <v>0</v>
      </c>
    </row>
    <row r="36" spans="1:16" x14ac:dyDescent="0.25">
      <c r="A36" s="50"/>
      <c r="B36" s="429"/>
      <c r="C36" s="601"/>
      <c r="D36" s="601"/>
      <c r="E36" s="266"/>
      <c r="F36" s="296"/>
      <c r="G36" s="296"/>
      <c r="H36" s="416"/>
      <c r="I36" s="416"/>
      <c r="J36" s="416"/>
      <c r="K36" s="416"/>
      <c r="L36" s="416"/>
      <c r="M36" s="416"/>
      <c r="N36" s="416"/>
      <c r="O36" s="416"/>
      <c r="P36" s="430">
        <f t="shared" si="0"/>
        <v>0</v>
      </c>
    </row>
    <row r="37" spans="1:16" ht="26.25" customHeight="1" x14ac:dyDescent="0.25">
      <c r="A37" s="50"/>
      <c r="B37" s="632" t="s">
        <v>11</v>
      </c>
      <c r="C37" s="633"/>
      <c r="D37" s="633"/>
      <c r="E37" s="633"/>
      <c r="F37" s="633"/>
      <c r="G37" s="633"/>
      <c r="H37" s="633"/>
      <c r="I37" s="633"/>
      <c r="J37" s="633"/>
      <c r="K37" s="633"/>
      <c r="L37" s="633"/>
      <c r="M37" s="633"/>
      <c r="N37" s="633"/>
      <c r="O37" s="633"/>
      <c r="P37" s="634"/>
    </row>
    <row r="38" spans="1:16" x14ac:dyDescent="0.25">
      <c r="A38" s="50"/>
      <c r="B38" s="431" t="s">
        <v>11</v>
      </c>
      <c r="C38" s="414"/>
      <c r="D38" s="417"/>
      <c r="E38" s="417"/>
      <c r="F38" s="296"/>
      <c r="G38" s="296"/>
      <c r="H38" s="421"/>
      <c r="I38" s="421"/>
      <c r="J38" s="421"/>
      <c r="K38" s="421"/>
      <c r="L38" s="421"/>
      <c r="M38" s="421"/>
      <c r="N38" s="421"/>
      <c r="O38" s="421"/>
      <c r="P38" s="430">
        <f t="shared" si="0"/>
        <v>0</v>
      </c>
    </row>
    <row r="39" spans="1:16" ht="28.5" x14ac:dyDescent="0.25">
      <c r="A39" s="50"/>
      <c r="B39" s="429">
        <v>12</v>
      </c>
      <c r="C39" s="414" t="s">
        <v>156</v>
      </c>
      <c r="D39" s="251" t="s">
        <v>33</v>
      </c>
      <c r="E39" s="417">
        <v>12</v>
      </c>
      <c r="F39" s="296"/>
      <c r="G39" s="296"/>
      <c r="H39" s="416"/>
      <c r="I39" s="416"/>
      <c r="J39" s="426">
        <v>1</v>
      </c>
      <c r="K39" s="416"/>
      <c r="L39" s="416"/>
      <c r="M39" s="416"/>
      <c r="N39" s="416"/>
      <c r="O39" s="416"/>
      <c r="P39" s="430">
        <f t="shared" si="0"/>
        <v>1</v>
      </c>
    </row>
    <row r="40" spans="1:16" ht="28.5" x14ac:dyDescent="0.25">
      <c r="A40" s="50"/>
      <c r="B40" s="429">
        <v>13</v>
      </c>
      <c r="C40" s="414" t="s">
        <v>157</v>
      </c>
      <c r="D40" s="251" t="s">
        <v>33</v>
      </c>
      <c r="E40" s="417">
        <v>12</v>
      </c>
      <c r="F40" s="296"/>
      <c r="G40" s="296"/>
      <c r="H40" s="416"/>
      <c r="I40" s="416"/>
      <c r="J40" s="426">
        <v>1</v>
      </c>
      <c r="K40" s="416"/>
      <c r="L40" s="416"/>
      <c r="M40" s="416"/>
      <c r="N40" s="416"/>
      <c r="O40" s="416"/>
      <c r="P40" s="430">
        <f t="shared" si="0"/>
        <v>1</v>
      </c>
    </row>
    <row r="41" spans="1:16" ht="28.5" x14ac:dyDescent="0.25">
      <c r="A41" s="50"/>
      <c r="B41" s="429">
        <v>14</v>
      </c>
      <c r="C41" s="414" t="s">
        <v>158</v>
      </c>
      <c r="D41" s="251" t="s">
        <v>33</v>
      </c>
      <c r="E41" s="417">
        <v>12</v>
      </c>
      <c r="F41" s="296"/>
      <c r="G41" s="296"/>
      <c r="H41" s="416"/>
      <c r="I41" s="416"/>
      <c r="J41" s="426">
        <v>1</v>
      </c>
      <c r="K41" s="416"/>
      <c r="L41" s="416"/>
      <c r="M41" s="416"/>
      <c r="N41" s="416"/>
      <c r="O41" s="416"/>
      <c r="P41" s="430">
        <f t="shared" si="0"/>
        <v>1</v>
      </c>
    </row>
    <row r="42" spans="1:16" x14ac:dyDescent="0.25">
      <c r="A42" s="50"/>
      <c r="B42" s="431" t="s">
        <v>268</v>
      </c>
      <c r="C42" s="414"/>
      <c r="D42" s="251" t="s">
        <v>254</v>
      </c>
      <c r="E42" s="417"/>
      <c r="F42" s="296"/>
      <c r="G42" s="296"/>
      <c r="H42" s="416"/>
      <c r="I42" s="416"/>
      <c r="J42" s="416"/>
      <c r="K42" s="416"/>
      <c r="L42" s="416"/>
      <c r="M42" s="416"/>
      <c r="N42" s="416"/>
      <c r="O42" s="416"/>
      <c r="P42" s="430">
        <f t="shared" si="0"/>
        <v>0</v>
      </c>
    </row>
    <row r="43" spans="1:16" x14ac:dyDescent="0.25">
      <c r="A43" s="50"/>
      <c r="B43" s="429"/>
      <c r="C43" s="601"/>
      <c r="D43" s="601"/>
      <c r="E43" s="266"/>
      <c r="F43" s="296"/>
      <c r="G43" s="296"/>
      <c r="H43" s="416"/>
      <c r="I43" s="416"/>
      <c r="J43" s="416"/>
      <c r="K43" s="416"/>
      <c r="L43" s="416"/>
      <c r="M43" s="416"/>
      <c r="N43" s="416"/>
      <c r="O43" s="416"/>
      <c r="P43" s="430">
        <f t="shared" si="0"/>
        <v>0</v>
      </c>
    </row>
    <row r="44" spans="1:16" x14ac:dyDescent="0.25">
      <c r="A44" s="50"/>
      <c r="B44" s="429"/>
      <c r="C44" s="601"/>
      <c r="D44" s="601"/>
      <c r="E44" s="266"/>
      <c r="F44" s="296"/>
      <c r="G44" s="296"/>
      <c r="H44" s="416"/>
      <c r="I44" s="416"/>
      <c r="J44" s="416"/>
      <c r="K44" s="416"/>
      <c r="L44" s="416"/>
      <c r="M44" s="416"/>
      <c r="N44" s="416"/>
      <c r="O44" s="416"/>
      <c r="P44" s="430">
        <f t="shared" si="0"/>
        <v>0</v>
      </c>
    </row>
    <row r="45" spans="1:16" x14ac:dyDescent="0.25">
      <c r="A45" s="50"/>
      <c r="B45" s="429"/>
      <c r="C45" s="601"/>
      <c r="D45" s="601"/>
      <c r="E45" s="266"/>
      <c r="F45" s="296"/>
      <c r="G45" s="296"/>
      <c r="H45" s="416"/>
      <c r="I45" s="416"/>
      <c r="J45" s="416"/>
      <c r="K45" s="416"/>
      <c r="L45" s="416"/>
      <c r="M45" s="416"/>
      <c r="N45" s="416"/>
      <c r="O45" s="416"/>
      <c r="P45" s="430">
        <f t="shared" si="0"/>
        <v>0</v>
      </c>
    </row>
    <row r="46" spans="1:16" ht="24" customHeight="1" x14ac:dyDescent="0.25">
      <c r="A46" s="50"/>
      <c r="B46" s="632" t="s">
        <v>159</v>
      </c>
      <c r="C46" s="633"/>
      <c r="D46" s="633"/>
      <c r="E46" s="633"/>
      <c r="F46" s="633"/>
      <c r="G46" s="633"/>
      <c r="H46" s="633"/>
      <c r="I46" s="633"/>
      <c r="J46" s="633"/>
      <c r="K46" s="633"/>
      <c r="L46" s="633"/>
      <c r="M46" s="633"/>
      <c r="N46" s="633"/>
      <c r="O46" s="633"/>
      <c r="P46" s="634"/>
    </row>
    <row r="47" spans="1:16" x14ac:dyDescent="0.25">
      <c r="A47" s="50"/>
      <c r="B47" s="429">
        <v>15</v>
      </c>
      <c r="C47" s="414" t="s">
        <v>160</v>
      </c>
      <c r="D47" s="251" t="s">
        <v>33</v>
      </c>
      <c r="E47" s="417"/>
      <c r="F47" s="296"/>
      <c r="G47" s="296"/>
      <c r="H47" s="426">
        <v>1</v>
      </c>
      <c r="I47" s="416"/>
      <c r="J47" s="416"/>
      <c r="K47" s="416"/>
      <c r="L47" s="416"/>
      <c r="M47" s="416"/>
      <c r="N47" s="416"/>
      <c r="O47" s="416"/>
      <c r="P47" s="430">
        <f t="shared" si="0"/>
        <v>1</v>
      </c>
    </row>
    <row r="48" spans="1:16" x14ac:dyDescent="0.25">
      <c r="A48" s="50"/>
      <c r="B48" s="431" t="s">
        <v>268</v>
      </c>
      <c r="C48" s="414"/>
      <c r="D48" s="251" t="s">
        <v>254</v>
      </c>
      <c r="E48" s="417"/>
      <c r="F48" s="296"/>
      <c r="G48" s="296"/>
      <c r="H48" s="426"/>
      <c r="I48" s="416"/>
      <c r="J48" s="416"/>
      <c r="K48" s="416"/>
      <c r="L48" s="416"/>
      <c r="M48" s="416"/>
      <c r="N48" s="416"/>
      <c r="O48" s="416"/>
      <c r="P48" s="430">
        <f t="shared" si="0"/>
        <v>0</v>
      </c>
    </row>
    <row r="49" spans="1:16" x14ac:dyDescent="0.25">
      <c r="A49" s="50"/>
      <c r="B49" s="429"/>
      <c r="C49" s="601"/>
      <c r="D49" s="601"/>
      <c r="E49" s="266"/>
      <c r="F49" s="296"/>
      <c r="G49" s="296"/>
      <c r="H49" s="426"/>
      <c r="I49" s="416"/>
      <c r="J49" s="416"/>
      <c r="K49" s="416"/>
      <c r="L49" s="416"/>
      <c r="M49" s="416"/>
      <c r="N49" s="416"/>
      <c r="O49" s="416"/>
      <c r="P49" s="430">
        <f t="shared" si="0"/>
        <v>0</v>
      </c>
    </row>
    <row r="50" spans="1:16" x14ac:dyDescent="0.25">
      <c r="A50" s="50"/>
      <c r="B50" s="429"/>
      <c r="C50" s="601"/>
      <c r="D50" s="601"/>
      <c r="E50" s="266"/>
      <c r="F50" s="296"/>
      <c r="G50" s="296"/>
      <c r="H50" s="426"/>
      <c r="I50" s="416"/>
      <c r="J50" s="416"/>
      <c r="K50" s="416"/>
      <c r="L50" s="416"/>
      <c r="M50" s="416"/>
      <c r="N50" s="416"/>
      <c r="O50" s="416"/>
      <c r="P50" s="430"/>
    </row>
    <row r="51" spans="1:16" x14ac:dyDescent="0.25">
      <c r="A51" s="50"/>
      <c r="B51" s="429"/>
      <c r="C51" s="601"/>
      <c r="D51" s="601"/>
      <c r="E51" s="266"/>
      <c r="F51" s="296"/>
      <c r="G51" s="296"/>
      <c r="H51" s="426"/>
      <c r="I51" s="416"/>
      <c r="J51" s="416"/>
      <c r="K51" s="416"/>
      <c r="L51" s="416"/>
      <c r="M51" s="416"/>
      <c r="N51" s="416"/>
      <c r="O51" s="416"/>
      <c r="P51" s="430">
        <f t="shared" si="0"/>
        <v>0</v>
      </c>
    </row>
    <row r="52" spans="1:16" ht="21" customHeight="1" x14ac:dyDescent="0.25">
      <c r="A52" s="48"/>
      <c r="B52" s="632" t="s">
        <v>161</v>
      </c>
      <c r="C52" s="633"/>
      <c r="D52" s="633"/>
      <c r="E52" s="633"/>
      <c r="F52" s="633"/>
      <c r="G52" s="633"/>
      <c r="H52" s="633"/>
      <c r="I52" s="633"/>
      <c r="J52" s="633"/>
      <c r="K52" s="633"/>
      <c r="L52" s="633"/>
      <c r="M52" s="633"/>
      <c r="N52" s="633"/>
      <c r="O52" s="633"/>
      <c r="P52" s="634"/>
    </row>
    <row r="53" spans="1:16" x14ac:dyDescent="0.25">
      <c r="A53" s="50"/>
      <c r="B53" s="429">
        <v>16</v>
      </c>
      <c r="C53" s="414" t="s">
        <v>162</v>
      </c>
      <c r="D53" s="251" t="s">
        <v>33</v>
      </c>
      <c r="E53" s="417"/>
      <c r="F53" s="296"/>
      <c r="G53" s="296"/>
      <c r="H53" s="416"/>
      <c r="I53" s="416"/>
      <c r="J53" s="416"/>
      <c r="K53" s="416"/>
      <c r="L53" s="416"/>
      <c r="M53" s="416"/>
      <c r="N53" s="416"/>
      <c r="O53" s="416"/>
      <c r="P53" s="430">
        <f t="shared" si="0"/>
        <v>0</v>
      </c>
    </row>
    <row r="54" spans="1:16" x14ac:dyDescent="0.25">
      <c r="A54" s="50"/>
      <c r="B54" s="429">
        <v>17</v>
      </c>
      <c r="C54" s="414" t="s">
        <v>163</v>
      </c>
      <c r="D54" s="251" t="s">
        <v>33</v>
      </c>
      <c r="E54" s="417"/>
      <c r="F54" s="296"/>
      <c r="G54" s="296"/>
      <c r="H54" s="416"/>
      <c r="I54" s="416"/>
      <c r="J54" s="416"/>
      <c r="K54" s="416"/>
      <c r="L54" s="416"/>
      <c r="M54" s="416"/>
      <c r="N54" s="416"/>
      <c r="O54" s="416"/>
      <c r="P54" s="430">
        <f t="shared" si="0"/>
        <v>0</v>
      </c>
    </row>
    <row r="55" spans="1:16" x14ac:dyDescent="0.25">
      <c r="A55" s="50"/>
      <c r="B55" s="429">
        <v>18</v>
      </c>
      <c r="C55" s="414" t="s">
        <v>164</v>
      </c>
      <c r="D55" s="251" t="s">
        <v>33</v>
      </c>
      <c r="E55" s="417"/>
      <c r="F55" s="296"/>
      <c r="G55" s="296"/>
      <c r="H55" s="416"/>
      <c r="I55" s="416"/>
      <c r="J55" s="416"/>
      <c r="K55" s="416"/>
      <c r="L55" s="416"/>
      <c r="M55" s="416"/>
      <c r="N55" s="416"/>
      <c r="O55" s="416"/>
      <c r="P55" s="430">
        <f t="shared" si="0"/>
        <v>0</v>
      </c>
    </row>
    <row r="56" spans="1:16" x14ac:dyDescent="0.25">
      <c r="A56" s="50"/>
      <c r="B56" s="429">
        <v>19</v>
      </c>
      <c r="C56" s="414" t="s">
        <v>165</v>
      </c>
      <c r="D56" s="251" t="s">
        <v>33</v>
      </c>
      <c r="E56" s="417"/>
      <c r="F56" s="296"/>
      <c r="G56" s="296"/>
      <c r="H56" s="416"/>
      <c r="I56" s="416"/>
      <c r="J56" s="416"/>
      <c r="K56" s="416"/>
      <c r="L56" s="416"/>
      <c r="M56" s="416"/>
      <c r="N56" s="416"/>
      <c r="O56" s="416"/>
      <c r="P56" s="430">
        <f t="shared" si="0"/>
        <v>0</v>
      </c>
    </row>
    <row r="57" spans="1:16" x14ac:dyDescent="0.25">
      <c r="A57" s="50"/>
      <c r="B57" s="431" t="s">
        <v>268</v>
      </c>
      <c r="C57" s="414"/>
      <c r="D57" s="251" t="s">
        <v>254</v>
      </c>
      <c r="E57" s="417"/>
      <c r="F57" s="296"/>
      <c r="G57" s="296"/>
      <c r="H57" s="416"/>
      <c r="I57" s="416"/>
      <c r="J57" s="416"/>
      <c r="K57" s="416"/>
      <c r="L57" s="416"/>
      <c r="M57" s="416"/>
      <c r="N57" s="416"/>
      <c r="O57" s="416"/>
      <c r="P57" s="430">
        <f t="shared" si="0"/>
        <v>0</v>
      </c>
    </row>
    <row r="58" spans="1:16" x14ac:dyDescent="0.25">
      <c r="A58" s="50"/>
      <c r="B58" s="431"/>
      <c r="C58" s="601"/>
      <c r="D58" s="601"/>
      <c r="E58" s="266"/>
      <c r="F58" s="296"/>
      <c r="G58" s="296"/>
      <c r="H58" s="416"/>
      <c r="I58" s="416"/>
      <c r="J58" s="416"/>
      <c r="K58" s="416"/>
      <c r="L58" s="416"/>
      <c r="M58" s="416"/>
      <c r="N58" s="416"/>
      <c r="O58" s="416"/>
      <c r="P58" s="430"/>
    </row>
    <row r="59" spans="1:16" x14ac:dyDescent="0.25">
      <c r="A59" s="50"/>
      <c r="B59" s="431"/>
      <c r="C59" s="601"/>
      <c r="D59" s="601"/>
      <c r="E59" s="266"/>
      <c r="F59" s="296"/>
      <c r="G59" s="296"/>
      <c r="H59" s="416"/>
      <c r="I59" s="416"/>
      <c r="J59" s="416"/>
      <c r="K59" s="416"/>
      <c r="L59" s="416"/>
      <c r="M59" s="416"/>
      <c r="N59" s="416"/>
      <c r="O59" s="416"/>
      <c r="P59" s="430"/>
    </row>
    <row r="60" spans="1:16" x14ac:dyDescent="0.25">
      <c r="A60" s="48"/>
      <c r="B60" s="432"/>
      <c r="C60" s="601"/>
      <c r="D60" s="601"/>
      <c r="E60" s="266"/>
      <c r="F60" s="296"/>
      <c r="G60" s="296"/>
      <c r="H60" s="420"/>
      <c r="I60" s="420"/>
      <c r="J60" s="420"/>
      <c r="K60" s="420"/>
      <c r="L60" s="420"/>
      <c r="M60" s="420"/>
      <c r="N60" s="420"/>
      <c r="O60" s="420"/>
      <c r="P60" s="430"/>
    </row>
    <row r="61" spans="1:16" ht="27" customHeight="1" x14ac:dyDescent="0.25">
      <c r="B61" s="619" t="s">
        <v>166</v>
      </c>
      <c r="C61" s="620"/>
      <c r="D61" s="620"/>
      <c r="E61" s="620"/>
      <c r="F61" s="620"/>
      <c r="G61" s="620"/>
      <c r="H61" s="620"/>
      <c r="I61" s="620"/>
      <c r="J61" s="620"/>
      <c r="K61" s="620"/>
      <c r="L61" s="620"/>
      <c r="M61" s="620"/>
      <c r="N61" s="620"/>
      <c r="O61" s="620"/>
      <c r="P61" s="621"/>
    </row>
    <row r="62" spans="1:16" ht="16.5" x14ac:dyDescent="0.25">
      <c r="B62" s="433"/>
      <c r="C62" s="414"/>
      <c r="D62" s="417"/>
      <c r="E62" s="417"/>
      <c r="F62" s="413"/>
      <c r="G62" s="413"/>
      <c r="H62" s="413"/>
      <c r="I62" s="413"/>
      <c r="J62" s="413"/>
      <c r="K62" s="413"/>
      <c r="L62" s="413"/>
      <c r="M62" s="413"/>
      <c r="N62" s="413"/>
      <c r="O62" s="413"/>
      <c r="P62" s="434"/>
    </row>
    <row r="63" spans="1:16" ht="25.5" customHeight="1" x14ac:dyDescent="0.25">
      <c r="A63" s="50"/>
      <c r="B63" s="635" t="s">
        <v>167</v>
      </c>
      <c r="C63" s="612"/>
      <c r="D63" s="612"/>
      <c r="E63" s="612"/>
      <c r="F63" s="612"/>
      <c r="G63" s="612"/>
      <c r="H63" s="612"/>
      <c r="I63" s="612"/>
      <c r="J63" s="612"/>
      <c r="K63" s="612"/>
      <c r="L63" s="612"/>
      <c r="M63" s="612"/>
      <c r="N63" s="612"/>
      <c r="O63" s="612"/>
      <c r="P63" s="636"/>
    </row>
    <row r="64" spans="1:16" x14ac:dyDescent="0.25">
      <c r="A64" s="50"/>
      <c r="B64" s="429">
        <v>21</v>
      </c>
      <c r="C64" s="414" t="s">
        <v>168</v>
      </c>
      <c r="D64" s="251" t="s">
        <v>33</v>
      </c>
      <c r="E64" s="417"/>
      <c r="F64" s="296"/>
      <c r="G64" s="296"/>
      <c r="H64" s="426">
        <v>1</v>
      </c>
      <c r="I64" s="416"/>
      <c r="J64" s="416"/>
      <c r="K64" s="416"/>
      <c r="L64" s="416"/>
      <c r="M64" s="416"/>
      <c r="N64" s="416"/>
      <c r="O64" s="416"/>
      <c r="P64" s="430">
        <f t="shared" si="0"/>
        <v>1</v>
      </c>
    </row>
    <row r="65" spans="1:16" ht="28.5" x14ac:dyDescent="0.25">
      <c r="A65" s="50"/>
      <c r="B65" s="429">
        <v>22</v>
      </c>
      <c r="C65" s="414" t="s">
        <v>169</v>
      </c>
      <c r="D65" s="251" t="s">
        <v>33</v>
      </c>
      <c r="E65" s="417"/>
      <c r="F65" s="296"/>
      <c r="G65" s="296"/>
      <c r="H65" s="426">
        <v>1</v>
      </c>
      <c r="I65" s="416"/>
      <c r="J65" s="416"/>
      <c r="K65" s="416"/>
      <c r="L65" s="416"/>
      <c r="M65" s="416"/>
      <c r="N65" s="416"/>
      <c r="O65" s="416"/>
      <c r="P65" s="430">
        <f t="shared" si="0"/>
        <v>1</v>
      </c>
    </row>
    <row r="66" spans="1:16" x14ac:dyDescent="0.25">
      <c r="A66" s="50"/>
      <c r="B66" s="429">
        <v>23</v>
      </c>
      <c r="C66" s="414" t="s">
        <v>170</v>
      </c>
      <c r="D66" s="251" t="s">
        <v>33</v>
      </c>
      <c r="E66" s="417"/>
      <c r="F66" s="296"/>
      <c r="G66" s="296"/>
      <c r="H66" s="426">
        <v>1</v>
      </c>
      <c r="I66" s="416"/>
      <c r="J66" s="416"/>
      <c r="K66" s="416"/>
      <c r="L66" s="416"/>
      <c r="M66" s="416"/>
      <c r="N66" s="416"/>
      <c r="O66" s="416"/>
      <c r="P66" s="430">
        <f t="shared" si="0"/>
        <v>1</v>
      </c>
    </row>
    <row r="67" spans="1:16" x14ac:dyDescent="0.25">
      <c r="A67" s="50"/>
      <c r="B67" s="429">
        <v>24</v>
      </c>
      <c r="C67" s="414" t="s">
        <v>171</v>
      </c>
      <c r="D67" s="251" t="s">
        <v>33</v>
      </c>
      <c r="E67" s="417"/>
      <c r="F67" s="296"/>
      <c r="G67" s="296"/>
      <c r="H67" s="426">
        <v>1</v>
      </c>
      <c r="I67" s="416"/>
      <c r="J67" s="416"/>
      <c r="K67" s="416"/>
      <c r="L67" s="416"/>
      <c r="M67" s="416"/>
      <c r="N67" s="416"/>
      <c r="O67" s="416"/>
      <c r="P67" s="430">
        <f t="shared" si="0"/>
        <v>1</v>
      </c>
    </row>
    <row r="68" spans="1:16" x14ac:dyDescent="0.25">
      <c r="A68" s="50"/>
      <c r="B68" s="431" t="s">
        <v>268</v>
      </c>
      <c r="C68" s="414"/>
      <c r="D68" s="251" t="s">
        <v>254</v>
      </c>
      <c r="E68" s="417"/>
      <c r="F68" s="296"/>
      <c r="G68" s="296"/>
      <c r="H68" s="426"/>
      <c r="I68" s="416"/>
      <c r="J68" s="416"/>
      <c r="K68" s="416"/>
      <c r="L68" s="416"/>
      <c r="M68" s="416"/>
      <c r="N68" s="416"/>
      <c r="O68" s="416"/>
      <c r="P68" s="430"/>
    </row>
    <row r="69" spans="1:16" x14ac:dyDescent="0.25">
      <c r="A69" s="50"/>
      <c r="B69" s="429"/>
      <c r="C69" s="601"/>
      <c r="D69" s="601"/>
      <c r="E69" s="266"/>
      <c r="F69" s="296"/>
      <c r="G69" s="296"/>
      <c r="H69" s="426"/>
      <c r="I69" s="416"/>
      <c r="J69" s="416"/>
      <c r="K69" s="416"/>
      <c r="L69" s="416"/>
      <c r="M69" s="416"/>
      <c r="N69" s="416"/>
      <c r="O69" s="416"/>
      <c r="P69" s="430"/>
    </row>
    <row r="70" spans="1:16" x14ac:dyDescent="0.25">
      <c r="A70" s="50"/>
      <c r="B70" s="429"/>
      <c r="C70" s="601"/>
      <c r="D70" s="601"/>
      <c r="E70" s="266"/>
      <c r="F70" s="296"/>
      <c r="G70" s="296"/>
      <c r="H70" s="426"/>
      <c r="I70" s="416"/>
      <c r="J70" s="416"/>
      <c r="K70" s="416"/>
      <c r="L70" s="416"/>
      <c r="M70" s="416"/>
      <c r="N70" s="416"/>
      <c r="O70" s="416"/>
      <c r="P70" s="430"/>
    </row>
    <row r="71" spans="1:16" x14ac:dyDescent="0.25">
      <c r="A71" s="50"/>
      <c r="B71" s="429"/>
      <c r="C71" s="601"/>
      <c r="D71" s="601"/>
      <c r="E71" s="266"/>
      <c r="F71" s="296"/>
      <c r="G71" s="296"/>
      <c r="H71" s="416"/>
      <c r="I71" s="416"/>
      <c r="J71" s="416"/>
      <c r="K71" s="416"/>
      <c r="L71" s="416"/>
      <c r="M71" s="416"/>
      <c r="N71" s="416"/>
      <c r="O71" s="416"/>
      <c r="P71" s="430">
        <f t="shared" si="0"/>
        <v>0</v>
      </c>
    </row>
    <row r="72" spans="1:16" ht="28.5" customHeight="1" x14ac:dyDescent="0.25">
      <c r="A72" s="50"/>
      <c r="B72" s="635" t="s">
        <v>172</v>
      </c>
      <c r="C72" s="612"/>
      <c r="D72" s="612"/>
      <c r="E72" s="612"/>
      <c r="F72" s="612"/>
      <c r="G72" s="612"/>
      <c r="H72" s="612"/>
      <c r="I72" s="612"/>
      <c r="J72" s="612"/>
      <c r="K72" s="612"/>
      <c r="L72" s="612"/>
      <c r="M72" s="612"/>
      <c r="N72" s="612"/>
      <c r="O72" s="612"/>
      <c r="P72" s="636"/>
    </row>
    <row r="73" spans="1:16" x14ac:dyDescent="0.25">
      <c r="A73" s="50"/>
      <c r="B73" s="429">
        <v>25</v>
      </c>
      <c r="C73" s="414" t="s">
        <v>173</v>
      </c>
      <c r="D73" s="251" t="s">
        <v>33</v>
      </c>
      <c r="E73" s="417"/>
      <c r="F73" s="296"/>
      <c r="G73" s="296"/>
      <c r="H73" s="416"/>
      <c r="I73" s="426">
        <v>1</v>
      </c>
      <c r="J73" s="416"/>
      <c r="K73" s="416"/>
      <c r="L73" s="416"/>
      <c r="M73" s="416"/>
      <c r="N73" s="416"/>
      <c r="O73" s="416"/>
      <c r="P73" s="430">
        <f t="shared" si="0"/>
        <v>1</v>
      </c>
    </row>
    <row r="74" spans="1:16" x14ac:dyDescent="0.25">
      <c r="A74" s="50"/>
      <c r="B74" s="429">
        <v>26</v>
      </c>
      <c r="C74" s="414" t="s">
        <v>174</v>
      </c>
      <c r="D74" s="251" t="s">
        <v>33</v>
      </c>
      <c r="E74" s="417"/>
      <c r="F74" s="296"/>
      <c r="G74" s="296"/>
      <c r="H74" s="416"/>
      <c r="I74" s="426">
        <v>1</v>
      </c>
      <c r="J74" s="416"/>
      <c r="K74" s="416"/>
      <c r="L74" s="416"/>
      <c r="M74" s="416"/>
      <c r="N74" s="416"/>
      <c r="O74" s="416"/>
      <c r="P74" s="430">
        <f t="shared" si="0"/>
        <v>1</v>
      </c>
    </row>
    <row r="75" spans="1:16" ht="28.5" x14ac:dyDescent="0.25">
      <c r="A75" s="50"/>
      <c r="B75" s="429">
        <v>27</v>
      </c>
      <c r="C75" s="414" t="s">
        <v>175</v>
      </c>
      <c r="D75" s="251" t="s">
        <v>33</v>
      </c>
      <c r="E75" s="417"/>
      <c r="F75" s="296"/>
      <c r="G75" s="296"/>
      <c r="H75" s="416"/>
      <c r="I75" s="426">
        <v>0.8</v>
      </c>
      <c r="J75" s="426">
        <v>0.2</v>
      </c>
      <c r="K75" s="416"/>
      <c r="L75" s="416"/>
      <c r="M75" s="416"/>
      <c r="N75" s="416"/>
      <c r="O75" s="416"/>
      <c r="P75" s="430">
        <f t="shared" si="0"/>
        <v>1</v>
      </c>
    </row>
    <row r="76" spans="1:16" ht="28.5" x14ac:dyDescent="0.25">
      <c r="A76" s="50"/>
      <c r="B76" s="429">
        <v>28</v>
      </c>
      <c r="C76" s="414" t="s">
        <v>176</v>
      </c>
      <c r="D76" s="251" t="s">
        <v>33</v>
      </c>
      <c r="E76" s="417"/>
      <c r="F76" s="296"/>
      <c r="G76" s="296"/>
      <c r="H76" s="416"/>
      <c r="I76" s="416"/>
      <c r="J76" s="416"/>
      <c r="K76" s="416"/>
      <c r="L76" s="416"/>
      <c r="M76" s="416"/>
      <c r="N76" s="416"/>
      <c r="O76" s="416"/>
      <c r="P76" s="430">
        <f t="shared" si="0"/>
        <v>0</v>
      </c>
    </row>
    <row r="77" spans="1:16" ht="28.5" x14ac:dyDescent="0.25">
      <c r="A77" s="50"/>
      <c r="B77" s="429">
        <v>29</v>
      </c>
      <c r="C77" s="414" t="s">
        <v>177</v>
      </c>
      <c r="D77" s="251" t="s">
        <v>33</v>
      </c>
      <c r="E77" s="417"/>
      <c r="F77" s="296"/>
      <c r="G77" s="296"/>
      <c r="H77" s="416"/>
      <c r="I77" s="416"/>
      <c r="J77" s="416"/>
      <c r="K77" s="416"/>
      <c r="L77" s="416"/>
      <c r="M77" s="416"/>
      <c r="N77" s="416"/>
      <c r="O77" s="416"/>
      <c r="P77" s="430">
        <f t="shared" si="0"/>
        <v>0</v>
      </c>
    </row>
    <row r="78" spans="1:16" ht="28.5" x14ac:dyDescent="0.25">
      <c r="A78" s="50"/>
      <c r="B78" s="429">
        <v>30</v>
      </c>
      <c r="C78" s="414" t="s">
        <v>178</v>
      </c>
      <c r="D78" s="251" t="s">
        <v>33</v>
      </c>
      <c r="E78" s="417"/>
      <c r="F78" s="296"/>
      <c r="G78" s="296"/>
      <c r="H78" s="416"/>
      <c r="I78" s="416"/>
      <c r="J78" s="416"/>
      <c r="K78" s="416"/>
      <c r="L78" s="416"/>
      <c r="M78" s="416"/>
      <c r="N78" s="416"/>
      <c r="O78" s="416"/>
      <c r="P78" s="430">
        <f t="shared" si="0"/>
        <v>0</v>
      </c>
    </row>
    <row r="79" spans="1:16" ht="28.5" x14ac:dyDescent="0.25">
      <c r="A79" s="50"/>
      <c r="B79" s="429">
        <v>31</v>
      </c>
      <c r="C79" s="414" t="s">
        <v>179</v>
      </c>
      <c r="D79" s="251" t="s">
        <v>33</v>
      </c>
      <c r="E79" s="417"/>
      <c r="F79" s="296"/>
      <c r="G79" s="296"/>
      <c r="H79" s="416"/>
      <c r="I79" s="416"/>
      <c r="J79" s="416"/>
      <c r="K79" s="416"/>
      <c r="L79" s="416"/>
      <c r="M79" s="416"/>
      <c r="N79" s="416"/>
      <c r="O79" s="416"/>
      <c r="P79" s="430">
        <f t="shared" si="0"/>
        <v>0</v>
      </c>
    </row>
    <row r="80" spans="1:16" x14ac:dyDescent="0.25">
      <c r="A80" s="50"/>
      <c r="B80" s="429">
        <v>32</v>
      </c>
      <c r="C80" s="414" t="s">
        <v>180</v>
      </c>
      <c r="D80" s="251" t="s">
        <v>33</v>
      </c>
      <c r="E80" s="417"/>
      <c r="F80" s="296"/>
      <c r="G80" s="296"/>
      <c r="H80" s="416"/>
      <c r="I80" s="416"/>
      <c r="J80" s="416"/>
      <c r="K80" s="416"/>
      <c r="L80" s="416"/>
      <c r="M80" s="416"/>
      <c r="N80" s="416"/>
      <c r="O80" s="416"/>
      <c r="P80" s="430">
        <f t="shared" si="0"/>
        <v>0</v>
      </c>
    </row>
    <row r="81" spans="1:16" x14ac:dyDescent="0.25">
      <c r="A81" s="50"/>
      <c r="B81" s="431" t="s">
        <v>268</v>
      </c>
      <c r="C81" s="414"/>
      <c r="D81" s="251" t="s">
        <v>254</v>
      </c>
      <c r="E81" s="417"/>
      <c r="F81" s="296"/>
      <c r="G81" s="296"/>
      <c r="H81" s="416"/>
      <c r="I81" s="416"/>
      <c r="J81" s="416"/>
      <c r="K81" s="416"/>
      <c r="L81" s="416"/>
      <c r="M81" s="416"/>
      <c r="N81" s="416"/>
      <c r="O81" s="416"/>
      <c r="P81" s="430"/>
    </row>
    <row r="82" spans="1:16" x14ac:dyDescent="0.25">
      <c r="A82" s="50"/>
      <c r="B82" s="429"/>
      <c r="C82" s="601"/>
      <c r="D82" s="601"/>
      <c r="E82" s="266"/>
      <c r="F82" s="296"/>
      <c r="G82" s="296"/>
      <c r="H82" s="416"/>
      <c r="I82" s="416"/>
      <c r="J82" s="416"/>
      <c r="K82" s="416"/>
      <c r="L82" s="416"/>
      <c r="M82" s="416"/>
      <c r="N82" s="416"/>
      <c r="O82" s="416"/>
      <c r="P82" s="430"/>
    </row>
    <row r="83" spans="1:16" x14ac:dyDescent="0.25">
      <c r="A83" s="50"/>
      <c r="B83" s="429"/>
      <c r="C83" s="601"/>
      <c r="D83" s="601"/>
      <c r="E83" s="266"/>
      <c r="F83" s="296"/>
      <c r="G83" s="296"/>
      <c r="H83" s="416"/>
      <c r="I83" s="416"/>
      <c r="J83" s="416"/>
      <c r="K83" s="416"/>
      <c r="L83" s="416"/>
      <c r="M83" s="416"/>
      <c r="N83" s="416"/>
      <c r="O83" s="416"/>
      <c r="P83" s="430"/>
    </row>
    <row r="84" spans="1:16" x14ac:dyDescent="0.25">
      <c r="A84" s="50"/>
      <c r="B84" s="429"/>
      <c r="C84" s="601"/>
      <c r="D84" s="601"/>
      <c r="E84" s="266"/>
      <c r="F84" s="296"/>
      <c r="G84" s="296"/>
      <c r="H84" s="416"/>
      <c r="I84" s="416"/>
      <c r="J84" s="416"/>
      <c r="K84" s="416"/>
      <c r="L84" s="416"/>
      <c r="M84" s="416"/>
      <c r="N84" s="416"/>
      <c r="O84" s="416"/>
      <c r="P84" s="430">
        <f t="shared" ref="P84:P107" si="1">SUM(H84:O84)</f>
        <v>0</v>
      </c>
    </row>
    <row r="85" spans="1:16" ht="25.5" customHeight="1" x14ac:dyDescent="0.25">
      <c r="A85" s="50"/>
      <c r="B85" s="635" t="s">
        <v>181</v>
      </c>
      <c r="C85" s="612"/>
      <c r="D85" s="612"/>
      <c r="E85" s="612"/>
      <c r="F85" s="612"/>
      <c r="G85" s="612"/>
      <c r="H85" s="612"/>
      <c r="I85" s="612"/>
      <c r="J85" s="612"/>
      <c r="K85" s="612"/>
      <c r="L85" s="612"/>
      <c r="M85" s="612"/>
      <c r="N85" s="612"/>
      <c r="O85" s="612"/>
      <c r="P85" s="636"/>
    </row>
    <row r="86" spans="1:16" x14ac:dyDescent="0.25">
      <c r="A86" s="50"/>
      <c r="B86" s="429">
        <v>33</v>
      </c>
      <c r="C86" s="414" t="s">
        <v>182</v>
      </c>
      <c r="D86" s="251" t="s">
        <v>33</v>
      </c>
      <c r="E86" s="417"/>
      <c r="F86" s="296"/>
      <c r="G86" s="296"/>
      <c r="H86" s="422"/>
      <c r="I86" s="422"/>
      <c r="J86" s="422"/>
      <c r="K86" s="422"/>
      <c r="L86" s="422"/>
      <c r="M86" s="422"/>
      <c r="N86" s="422"/>
      <c r="O86" s="422"/>
      <c r="P86" s="430">
        <f t="shared" si="1"/>
        <v>0</v>
      </c>
    </row>
    <row r="87" spans="1:16" x14ac:dyDescent="0.25">
      <c r="A87" s="50"/>
      <c r="B87" s="429">
        <v>34</v>
      </c>
      <c r="C87" s="414" t="s">
        <v>183</v>
      </c>
      <c r="D87" s="251" t="s">
        <v>33</v>
      </c>
      <c r="E87" s="417"/>
      <c r="F87" s="296"/>
      <c r="G87" s="296"/>
      <c r="H87" s="422"/>
      <c r="I87" s="422"/>
      <c r="J87" s="422"/>
      <c r="K87" s="422"/>
      <c r="L87" s="422"/>
      <c r="M87" s="422"/>
      <c r="N87" s="422"/>
      <c r="O87" s="422"/>
      <c r="P87" s="430">
        <f t="shared" si="1"/>
        <v>0</v>
      </c>
    </row>
    <row r="88" spans="1:16" x14ac:dyDescent="0.25">
      <c r="A88" s="50"/>
      <c r="B88" s="429">
        <v>35</v>
      </c>
      <c r="C88" s="414" t="s">
        <v>184</v>
      </c>
      <c r="D88" s="251" t="s">
        <v>33</v>
      </c>
      <c r="E88" s="417"/>
      <c r="F88" s="296"/>
      <c r="G88" s="296"/>
      <c r="H88" s="422"/>
      <c r="I88" s="422"/>
      <c r="J88" s="422"/>
      <c r="K88" s="422"/>
      <c r="L88" s="422"/>
      <c r="M88" s="422"/>
      <c r="N88" s="422"/>
      <c r="O88" s="422"/>
      <c r="P88" s="430">
        <f t="shared" si="1"/>
        <v>0</v>
      </c>
    </row>
    <row r="89" spans="1:16" x14ac:dyDescent="0.25">
      <c r="A89" s="50"/>
      <c r="B89" s="431" t="s">
        <v>268</v>
      </c>
      <c r="C89" s="414"/>
      <c r="D89" s="251" t="s">
        <v>254</v>
      </c>
      <c r="E89" s="417"/>
      <c r="F89" s="296"/>
      <c r="G89" s="296"/>
      <c r="H89" s="422"/>
      <c r="I89" s="422"/>
      <c r="J89" s="422"/>
      <c r="K89" s="422"/>
      <c r="L89" s="422"/>
      <c r="M89" s="422"/>
      <c r="N89" s="422"/>
      <c r="O89" s="422"/>
      <c r="P89" s="430"/>
    </row>
    <row r="90" spans="1:16" x14ac:dyDescent="0.25">
      <c r="A90" s="50"/>
      <c r="B90" s="429"/>
      <c r="C90" s="601"/>
      <c r="D90" s="601"/>
      <c r="E90" s="266"/>
      <c r="F90" s="296"/>
      <c r="G90" s="296"/>
      <c r="H90" s="422"/>
      <c r="I90" s="422"/>
      <c r="J90" s="422"/>
      <c r="K90" s="422"/>
      <c r="L90" s="422"/>
      <c r="M90" s="422"/>
      <c r="N90" s="422"/>
      <c r="O90" s="422"/>
      <c r="P90" s="430"/>
    </row>
    <row r="91" spans="1:16" x14ac:dyDescent="0.25">
      <c r="A91" s="50"/>
      <c r="B91" s="429"/>
      <c r="C91" s="601"/>
      <c r="D91" s="601"/>
      <c r="E91" s="266"/>
      <c r="F91" s="296"/>
      <c r="G91" s="296"/>
      <c r="H91" s="422"/>
      <c r="I91" s="422"/>
      <c r="J91" s="422"/>
      <c r="K91" s="422"/>
      <c r="L91" s="422"/>
      <c r="M91" s="422"/>
      <c r="N91" s="422"/>
      <c r="O91" s="422"/>
      <c r="P91" s="430"/>
    </row>
    <row r="92" spans="1:16" x14ac:dyDescent="0.25">
      <c r="A92" s="50"/>
      <c r="B92" s="429"/>
      <c r="C92" s="601"/>
      <c r="D92" s="601"/>
      <c r="E92" s="266"/>
      <c r="F92" s="296"/>
      <c r="G92" s="296"/>
      <c r="H92" s="422"/>
      <c r="I92" s="422"/>
      <c r="J92" s="422"/>
      <c r="K92" s="422"/>
      <c r="L92" s="422"/>
      <c r="M92" s="422"/>
      <c r="N92" s="422"/>
      <c r="O92" s="422"/>
      <c r="P92" s="430">
        <f t="shared" si="1"/>
        <v>0</v>
      </c>
    </row>
    <row r="93" spans="1:16" ht="24" customHeight="1" x14ac:dyDescent="0.25">
      <c r="A93" s="50"/>
      <c r="B93" s="635" t="s">
        <v>185</v>
      </c>
      <c r="C93" s="612"/>
      <c r="D93" s="612"/>
      <c r="E93" s="612"/>
      <c r="F93" s="612"/>
      <c r="G93" s="612"/>
      <c r="H93" s="612"/>
      <c r="I93" s="612"/>
      <c r="J93" s="612"/>
      <c r="K93" s="612"/>
      <c r="L93" s="612"/>
      <c r="M93" s="612"/>
      <c r="N93" s="612"/>
      <c r="O93" s="612"/>
      <c r="P93" s="636"/>
    </row>
    <row r="94" spans="1:16" ht="42.75" x14ac:dyDescent="0.25">
      <c r="A94" s="50"/>
      <c r="B94" s="429">
        <v>36</v>
      </c>
      <c r="C94" s="414" t="s">
        <v>186</v>
      </c>
      <c r="D94" s="251" t="s">
        <v>33</v>
      </c>
      <c r="E94" s="417"/>
      <c r="F94" s="296"/>
      <c r="G94" s="296"/>
      <c r="H94" s="422"/>
      <c r="I94" s="422"/>
      <c r="J94" s="422"/>
      <c r="K94" s="422"/>
      <c r="L94" s="422"/>
      <c r="M94" s="422"/>
      <c r="N94" s="422"/>
      <c r="O94" s="422"/>
      <c r="P94" s="430">
        <f t="shared" si="1"/>
        <v>0</v>
      </c>
    </row>
    <row r="95" spans="1:16" ht="28.5" x14ac:dyDescent="0.25">
      <c r="A95" s="50"/>
      <c r="B95" s="429">
        <v>37</v>
      </c>
      <c r="C95" s="414" t="s">
        <v>187</v>
      </c>
      <c r="D95" s="251" t="s">
        <v>33</v>
      </c>
      <c r="E95" s="417"/>
      <c r="F95" s="296"/>
      <c r="G95" s="296"/>
      <c r="H95" s="422"/>
      <c r="I95" s="422"/>
      <c r="J95" s="422"/>
      <c r="K95" s="422"/>
      <c r="L95" s="422"/>
      <c r="M95" s="422"/>
      <c r="N95" s="422"/>
      <c r="O95" s="422"/>
      <c r="P95" s="430">
        <f t="shared" si="1"/>
        <v>0</v>
      </c>
    </row>
    <row r="96" spans="1:16" x14ac:dyDescent="0.25">
      <c r="A96" s="50"/>
      <c r="B96" s="429">
        <v>38</v>
      </c>
      <c r="C96" s="414" t="s">
        <v>188</v>
      </c>
      <c r="D96" s="251" t="s">
        <v>33</v>
      </c>
      <c r="E96" s="417"/>
      <c r="F96" s="296"/>
      <c r="G96" s="296"/>
      <c r="H96" s="422"/>
      <c r="I96" s="422"/>
      <c r="J96" s="422"/>
      <c r="K96" s="422"/>
      <c r="L96" s="422"/>
      <c r="M96" s="422"/>
      <c r="N96" s="422"/>
      <c r="O96" s="422"/>
      <c r="P96" s="430">
        <f t="shared" si="1"/>
        <v>0</v>
      </c>
    </row>
    <row r="97" spans="1:16" ht="28.5" x14ac:dyDescent="0.25">
      <c r="A97" s="50"/>
      <c r="B97" s="429">
        <v>39</v>
      </c>
      <c r="C97" s="414" t="s">
        <v>189</v>
      </c>
      <c r="D97" s="251" t="s">
        <v>33</v>
      </c>
      <c r="E97" s="417"/>
      <c r="F97" s="296"/>
      <c r="G97" s="296"/>
      <c r="H97" s="422"/>
      <c r="I97" s="422"/>
      <c r="J97" s="422"/>
      <c r="K97" s="422"/>
      <c r="L97" s="422"/>
      <c r="M97" s="422"/>
      <c r="N97" s="422"/>
      <c r="O97" s="422"/>
      <c r="P97" s="430">
        <f t="shared" si="1"/>
        <v>0</v>
      </c>
    </row>
    <row r="98" spans="1:16" ht="28.5" x14ac:dyDescent="0.25">
      <c r="A98" s="50"/>
      <c r="B98" s="429">
        <v>40</v>
      </c>
      <c r="C98" s="414" t="s">
        <v>190</v>
      </c>
      <c r="D98" s="251" t="s">
        <v>33</v>
      </c>
      <c r="E98" s="417"/>
      <c r="F98" s="296"/>
      <c r="G98" s="296"/>
      <c r="H98" s="422"/>
      <c r="I98" s="422"/>
      <c r="J98" s="422"/>
      <c r="K98" s="422"/>
      <c r="L98" s="422"/>
      <c r="M98" s="422"/>
      <c r="N98" s="422"/>
      <c r="O98" s="422"/>
      <c r="P98" s="430">
        <f t="shared" si="1"/>
        <v>0</v>
      </c>
    </row>
    <row r="99" spans="1:16" ht="28.5" x14ac:dyDescent="0.25">
      <c r="A99" s="50"/>
      <c r="B99" s="429">
        <v>41</v>
      </c>
      <c r="C99" s="414" t="s">
        <v>191</v>
      </c>
      <c r="D99" s="251" t="s">
        <v>33</v>
      </c>
      <c r="E99" s="417"/>
      <c r="F99" s="296"/>
      <c r="G99" s="296"/>
      <c r="H99" s="422"/>
      <c r="I99" s="422"/>
      <c r="J99" s="422"/>
      <c r="K99" s="422"/>
      <c r="L99" s="422"/>
      <c r="M99" s="422"/>
      <c r="N99" s="422"/>
      <c r="O99" s="422"/>
      <c r="P99" s="430">
        <f t="shared" si="1"/>
        <v>0</v>
      </c>
    </row>
    <row r="100" spans="1:16" ht="28.5" x14ac:dyDescent="0.25">
      <c r="A100" s="50"/>
      <c r="B100" s="429">
        <v>42</v>
      </c>
      <c r="C100" s="414" t="s">
        <v>192</v>
      </c>
      <c r="D100" s="251" t="s">
        <v>33</v>
      </c>
      <c r="E100" s="417"/>
      <c r="F100" s="296"/>
      <c r="G100" s="296"/>
      <c r="H100" s="422"/>
      <c r="I100" s="422"/>
      <c r="J100" s="422"/>
      <c r="K100" s="422"/>
      <c r="L100" s="422"/>
      <c r="M100" s="422"/>
      <c r="N100" s="422"/>
      <c r="O100" s="422"/>
      <c r="P100" s="430">
        <f t="shared" si="1"/>
        <v>0</v>
      </c>
    </row>
    <row r="101" spans="1:16" x14ac:dyDescent="0.25">
      <c r="A101" s="50"/>
      <c r="B101" s="429">
        <v>43</v>
      </c>
      <c r="C101" s="414" t="s">
        <v>193</v>
      </c>
      <c r="D101" s="251" t="s">
        <v>33</v>
      </c>
      <c r="E101" s="417"/>
      <c r="F101" s="296"/>
      <c r="G101" s="296"/>
      <c r="H101" s="422"/>
      <c r="I101" s="422"/>
      <c r="J101" s="422"/>
      <c r="K101" s="422"/>
      <c r="L101" s="422"/>
      <c r="M101" s="422"/>
      <c r="N101" s="422"/>
      <c r="O101" s="422"/>
      <c r="P101" s="430">
        <f t="shared" si="1"/>
        <v>0</v>
      </c>
    </row>
    <row r="102" spans="1:16" ht="42.75" x14ac:dyDescent="0.25">
      <c r="A102" s="50"/>
      <c r="B102" s="429">
        <v>44</v>
      </c>
      <c r="C102" s="414" t="s">
        <v>194</v>
      </c>
      <c r="D102" s="251" t="s">
        <v>33</v>
      </c>
      <c r="E102" s="417"/>
      <c r="F102" s="296"/>
      <c r="G102" s="296"/>
      <c r="H102" s="422"/>
      <c r="I102" s="422"/>
      <c r="J102" s="422"/>
      <c r="K102" s="422"/>
      <c r="L102" s="422"/>
      <c r="M102" s="422"/>
      <c r="N102" s="422"/>
      <c r="O102" s="422"/>
      <c r="P102" s="430">
        <f t="shared" si="1"/>
        <v>0</v>
      </c>
    </row>
    <row r="103" spans="1:16" ht="28.5" x14ac:dyDescent="0.25">
      <c r="A103" s="50"/>
      <c r="B103" s="429">
        <v>45</v>
      </c>
      <c r="C103" s="414" t="s">
        <v>195</v>
      </c>
      <c r="D103" s="251" t="s">
        <v>33</v>
      </c>
      <c r="E103" s="417"/>
      <c r="F103" s="296"/>
      <c r="G103" s="296"/>
      <c r="H103" s="422"/>
      <c r="I103" s="422"/>
      <c r="J103" s="422"/>
      <c r="K103" s="422"/>
      <c r="L103" s="422"/>
      <c r="M103" s="422"/>
      <c r="N103" s="422"/>
      <c r="O103" s="422"/>
      <c r="P103" s="430">
        <f t="shared" si="1"/>
        <v>0</v>
      </c>
    </row>
    <row r="104" spans="1:16" ht="28.5" x14ac:dyDescent="0.25">
      <c r="A104" s="50"/>
      <c r="B104" s="429">
        <v>46</v>
      </c>
      <c r="C104" s="414" t="s">
        <v>196</v>
      </c>
      <c r="D104" s="251" t="s">
        <v>33</v>
      </c>
      <c r="E104" s="417"/>
      <c r="F104" s="296"/>
      <c r="G104" s="296"/>
      <c r="H104" s="422"/>
      <c r="I104" s="422"/>
      <c r="J104" s="422"/>
      <c r="K104" s="422"/>
      <c r="L104" s="422"/>
      <c r="M104" s="422"/>
      <c r="N104" s="422"/>
      <c r="O104" s="422"/>
      <c r="P104" s="430">
        <f t="shared" si="1"/>
        <v>0</v>
      </c>
    </row>
    <row r="105" spans="1:16" ht="28.5" x14ac:dyDescent="0.25">
      <c r="A105" s="50"/>
      <c r="B105" s="429">
        <v>47</v>
      </c>
      <c r="C105" s="414" t="s">
        <v>197</v>
      </c>
      <c r="D105" s="251" t="s">
        <v>33</v>
      </c>
      <c r="E105" s="417"/>
      <c r="F105" s="296"/>
      <c r="G105" s="296"/>
      <c r="H105" s="422"/>
      <c r="I105" s="422"/>
      <c r="J105" s="422"/>
      <c r="K105" s="422"/>
      <c r="L105" s="422"/>
      <c r="M105" s="422"/>
      <c r="N105" s="422"/>
      <c r="O105" s="422"/>
      <c r="P105" s="430">
        <f t="shared" si="1"/>
        <v>0</v>
      </c>
    </row>
    <row r="106" spans="1:16" ht="28.5" x14ac:dyDescent="0.25">
      <c r="A106" s="50"/>
      <c r="B106" s="429">
        <v>48</v>
      </c>
      <c r="C106" s="414" t="s">
        <v>198</v>
      </c>
      <c r="D106" s="251" t="s">
        <v>33</v>
      </c>
      <c r="E106" s="417"/>
      <c r="F106" s="296"/>
      <c r="G106" s="296"/>
      <c r="H106" s="422"/>
      <c r="I106" s="422"/>
      <c r="J106" s="422"/>
      <c r="K106" s="422"/>
      <c r="L106" s="422"/>
      <c r="M106" s="422"/>
      <c r="N106" s="422"/>
      <c r="O106" s="422"/>
      <c r="P106" s="430">
        <f t="shared" si="1"/>
        <v>0</v>
      </c>
    </row>
    <row r="107" spans="1:16" ht="28.5" x14ac:dyDescent="0.25">
      <c r="A107" s="50"/>
      <c r="B107" s="429">
        <v>49</v>
      </c>
      <c r="C107" s="414" t="s">
        <v>199</v>
      </c>
      <c r="D107" s="251" t="s">
        <v>33</v>
      </c>
      <c r="E107" s="417"/>
      <c r="F107" s="296"/>
      <c r="G107" s="296"/>
      <c r="H107" s="422"/>
      <c r="I107" s="422"/>
      <c r="J107" s="422"/>
      <c r="K107" s="422"/>
      <c r="L107" s="422"/>
      <c r="M107" s="422"/>
      <c r="N107" s="422"/>
      <c r="O107" s="422"/>
      <c r="P107" s="430">
        <f t="shared" si="1"/>
        <v>0</v>
      </c>
    </row>
    <row r="108" spans="1:16" x14ac:dyDescent="0.25">
      <c r="A108" s="50"/>
      <c r="B108" s="431" t="s">
        <v>268</v>
      </c>
      <c r="C108" s="414"/>
      <c r="D108" s="251" t="s">
        <v>254</v>
      </c>
      <c r="E108" s="417"/>
      <c r="F108" s="296"/>
      <c r="G108" s="296"/>
      <c r="H108" s="422"/>
      <c r="I108" s="422"/>
      <c r="J108" s="422"/>
      <c r="K108" s="422"/>
      <c r="L108" s="422"/>
      <c r="M108" s="422"/>
      <c r="N108" s="422"/>
      <c r="O108" s="422"/>
      <c r="P108" s="430"/>
    </row>
    <row r="109" spans="1:16" x14ac:dyDescent="0.25">
      <c r="A109" s="50"/>
      <c r="B109" s="429"/>
      <c r="C109" s="601"/>
      <c r="D109" s="601"/>
      <c r="E109" s="266"/>
      <c r="F109" s="296"/>
      <c r="G109" s="296"/>
      <c r="H109" s="422"/>
      <c r="I109" s="422"/>
      <c r="J109" s="422"/>
      <c r="K109" s="422"/>
      <c r="L109" s="422"/>
      <c r="M109" s="422"/>
      <c r="N109" s="422"/>
      <c r="O109" s="422"/>
      <c r="P109" s="430"/>
    </row>
    <row r="110" spans="1:16" x14ac:dyDescent="0.25">
      <c r="A110" s="50"/>
      <c r="B110" s="429"/>
      <c r="C110" s="601"/>
      <c r="D110" s="601"/>
      <c r="E110" s="266"/>
      <c r="F110" s="296"/>
      <c r="G110" s="296"/>
      <c r="H110" s="422"/>
      <c r="I110" s="422"/>
      <c r="J110" s="422"/>
      <c r="K110" s="422"/>
      <c r="L110" s="422"/>
      <c r="M110" s="422"/>
      <c r="N110" s="422"/>
      <c r="O110" s="422"/>
      <c r="P110" s="430"/>
    </row>
    <row r="111" spans="1:16" x14ac:dyDescent="0.25">
      <c r="A111" s="50"/>
      <c r="B111" s="429"/>
      <c r="C111" s="601"/>
      <c r="D111" s="601"/>
      <c r="E111" s="266"/>
      <c r="F111" s="296"/>
      <c r="G111" s="296"/>
      <c r="H111" s="422"/>
      <c r="I111" s="422"/>
      <c r="J111" s="422"/>
      <c r="K111" s="422"/>
      <c r="L111" s="422"/>
      <c r="M111" s="422"/>
      <c r="N111" s="422"/>
      <c r="O111" s="422"/>
      <c r="P111" s="430"/>
    </row>
    <row r="112" spans="1:16" x14ac:dyDescent="0.25">
      <c r="B112" s="353"/>
      <c r="C112" s="600" t="s">
        <v>222</v>
      </c>
      <c r="D112" s="600"/>
      <c r="E112" s="354"/>
      <c r="F112" s="355"/>
      <c r="G112" s="355"/>
      <c r="H112" s="356">
        <f>SUM(F17*H17,F18*H18,F19*H19,F20*H20,F21*H21,F22*H22,F47*H47,F64*H64,F65*H65,F66*H66,F67*H67)</f>
        <v>0</v>
      </c>
      <c r="I112" s="356">
        <f>SUM(F28*I28,F29*I29,F30*I30,F31*I31,F32*I32,F73*I73,F74*I74,F75*I75,F76*I76,F77*I77,F78*I78,F79*I79,F80*I80,F86*I86,F87*I87,F88*I88)</f>
        <v>0</v>
      </c>
      <c r="J112" s="357"/>
      <c r="K112" s="354"/>
      <c r="L112" s="354"/>
      <c r="M112" s="354"/>
      <c r="N112" s="356"/>
      <c r="O112" s="354"/>
      <c r="P112" s="358">
        <f>SUM(H112:O112)</f>
        <v>0</v>
      </c>
    </row>
    <row r="113" spans="2:16" x14ac:dyDescent="0.25">
      <c r="B113" s="273"/>
      <c r="C113" s="601" t="s">
        <v>261</v>
      </c>
      <c r="D113" s="601"/>
      <c r="E113" s="267"/>
      <c r="F113" s="265"/>
      <c r="G113" s="265"/>
      <c r="H113" s="267"/>
      <c r="I113" s="267"/>
      <c r="J113" s="268">
        <f>SUM(E28*G28*J28,E29*G29*J29,E30*G30*J30,E31*G31,J31*E32*G32*J32,E39*G39*J39,E40*G40*J40,E41*G41*J41)</f>
        <v>300</v>
      </c>
      <c r="K113" s="268">
        <f>SUM(E28*G28*K28,E29*G29*K29,E30*G30*K30,E31*G31*K31,E32*G32*K32,E39*G39*K39,E40*G40*K40,E41*G41*K41)</f>
        <v>180</v>
      </c>
      <c r="L113" s="268"/>
      <c r="M113" s="268"/>
      <c r="N113" s="267"/>
      <c r="O113" s="267"/>
      <c r="P113" s="274">
        <f>SUM(H113:O113)</f>
        <v>480</v>
      </c>
    </row>
    <row r="114" spans="2:16" x14ac:dyDescent="0.25">
      <c r="B114" s="273"/>
      <c r="C114" s="601" t="s">
        <v>262</v>
      </c>
      <c r="D114" s="601"/>
      <c r="E114" s="267"/>
      <c r="F114" s="265"/>
      <c r="G114" s="265"/>
      <c r="H114" s="267"/>
      <c r="I114" s="267"/>
      <c r="J114" s="268">
        <f>J113-(E32*G32*J32)</f>
        <v>300</v>
      </c>
      <c r="K114" s="267">
        <f>K113-(E32*G32*K32)</f>
        <v>180</v>
      </c>
      <c r="L114" s="267"/>
      <c r="M114" s="267"/>
      <c r="N114" s="267"/>
      <c r="O114" s="267"/>
      <c r="P114" s="274"/>
    </row>
    <row r="115" spans="2:16" x14ac:dyDescent="0.25">
      <c r="B115" s="275"/>
      <c r="C115" s="602"/>
      <c r="D115" s="602"/>
      <c r="E115" s="260"/>
      <c r="F115" s="258"/>
      <c r="G115" s="258"/>
      <c r="H115" s="260"/>
      <c r="I115" s="260"/>
      <c r="J115" s="260"/>
      <c r="K115" s="260"/>
      <c r="L115" s="260"/>
      <c r="M115" s="260"/>
      <c r="N115" s="260"/>
      <c r="O115" s="260"/>
      <c r="P115" s="276"/>
    </row>
    <row r="116" spans="2:16" x14ac:dyDescent="0.25">
      <c r="B116" s="275"/>
      <c r="C116" s="259"/>
      <c r="D116" s="260"/>
      <c r="E116" s="260"/>
      <c r="F116" s="258"/>
      <c r="G116" s="258"/>
      <c r="H116" s="260"/>
      <c r="I116" s="260"/>
      <c r="J116" s="260"/>
      <c r="K116" s="260"/>
      <c r="L116" s="260"/>
      <c r="M116" s="260"/>
      <c r="N116" s="260"/>
      <c r="O116" s="260"/>
      <c r="P116" s="276"/>
    </row>
    <row r="117" spans="2:16" x14ac:dyDescent="0.25">
      <c r="B117" s="381"/>
      <c r="C117" s="603" t="s">
        <v>327</v>
      </c>
      <c r="D117" s="603"/>
      <c r="E117" s="251"/>
      <c r="F117" s="262"/>
      <c r="G117" s="251"/>
      <c r="H117" s="263">
        <f>'3.  Distribution Rates'!$K33</f>
        <v>3.4666666666666665E-3</v>
      </c>
      <c r="I117" s="263">
        <f>'3.  Distribution Rates'!K34</f>
        <v>3.1999999999999997E-3</v>
      </c>
      <c r="J117" s="263">
        <f>'3.  Distribution Rates'!K35</f>
        <v>0.74429999999999996</v>
      </c>
      <c r="K117" s="263">
        <f>'3.  Distribution Rates'!K36</f>
        <v>0.74429999999999996</v>
      </c>
      <c r="L117" s="263">
        <f>'3.  Distribution Rates'!K37</f>
        <v>0</v>
      </c>
      <c r="M117" s="263">
        <f>'3.  Distribution Rates'!K38</f>
        <v>5.0205000000000002</v>
      </c>
      <c r="N117" s="263">
        <f>'3.  Distribution Rates'!K39</f>
        <v>0</v>
      </c>
      <c r="O117" s="263"/>
      <c r="P117" s="382"/>
    </row>
    <row r="118" spans="2:16" x14ac:dyDescent="0.25">
      <c r="B118" s="381"/>
      <c r="C118" s="603" t="s">
        <v>269</v>
      </c>
      <c r="D118" s="603"/>
      <c r="E118" s="260"/>
      <c r="F118" s="262"/>
      <c r="G118" s="262"/>
      <c r="H118" s="296"/>
      <c r="I118" s="296"/>
      <c r="J118" s="296"/>
      <c r="K118" s="296"/>
      <c r="L118" s="296"/>
      <c r="M118" s="296"/>
      <c r="N118" s="296"/>
      <c r="O118" s="251"/>
      <c r="P118" s="277">
        <f>SUM(H118:O118)</f>
        <v>0</v>
      </c>
    </row>
    <row r="119" spans="2:16" x14ac:dyDescent="0.25">
      <c r="B119" s="381"/>
      <c r="C119" s="603" t="s">
        <v>270</v>
      </c>
      <c r="D119" s="603"/>
      <c r="E119" s="260"/>
      <c r="F119" s="262"/>
      <c r="G119" s="262"/>
      <c r="H119" s="296"/>
      <c r="I119" s="296"/>
      <c r="J119" s="296"/>
      <c r="K119" s="296"/>
      <c r="L119" s="296"/>
      <c r="M119" s="296"/>
      <c r="N119" s="296"/>
      <c r="O119" s="251"/>
      <c r="P119" s="277">
        <f>SUM(H119:O119)</f>
        <v>0</v>
      </c>
    </row>
    <row r="120" spans="2:16" x14ac:dyDescent="0.25">
      <c r="B120" s="381"/>
      <c r="C120" s="603" t="s">
        <v>271</v>
      </c>
      <c r="D120" s="603"/>
      <c r="E120" s="260"/>
      <c r="F120" s="262"/>
      <c r="G120" s="262"/>
      <c r="H120" s="296"/>
      <c r="I120" s="296"/>
      <c r="J120" s="296"/>
      <c r="K120" s="296"/>
      <c r="L120" s="296"/>
      <c r="M120" s="296"/>
      <c r="N120" s="296"/>
      <c r="O120" s="251"/>
      <c r="P120" s="277">
        <f t="shared" ref="P120" si="2">SUM(H120:O120)</f>
        <v>0</v>
      </c>
    </row>
    <row r="121" spans="2:16" x14ac:dyDescent="0.25">
      <c r="B121" s="381"/>
      <c r="C121" s="603" t="s">
        <v>272</v>
      </c>
      <c r="D121" s="603"/>
      <c r="E121" s="260"/>
      <c r="F121" s="262"/>
      <c r="G121" s="262"/>
      <c r="H121" s="296"/>
      <c r="I121" s="296"/>
      <c r="J121" s="296"/>
      <c r="K121" s="296"/>
      <c r="L121" s="296"/>
      <c r="M121" s="296"/>
      <c r="N121" s="296"/>
      <c r="O121" s="251"/>
      <c r="P121" s="277">
        <f>SUM(H121:O121)</f>
        <v>0</v>
      </c>
    </row>
    <row r="122" spans="2:16" x14ac:dyDescent="0.25">
      <c r="B122" s="381"/>
      <c r="C122" s="603" t="s">
        <v>273</v>
      </c>
      <c r="D122" s="603"/>
      <c r="E122" s="260"/>
      <c r="F122" s="262"/>
      <c r="G122" s="262"/>
      <c r="H122" s="378">
        <f>'5.  2015 LRAM'!H127*H117</f>
        <v>0</v>
      </c>
      <c r="I122" s="378">
        <f>'5.  2015 LRAM'!I127*I117</f>
        <v>0</v>
      </c>
      <c r="J122" s="378">
        <f>'5.  2015 LRAM'!J126*J117</f>
        <v>0</v>
      </c>
      <c r="K122" s="378">
        <f>'5.  2015 LRAM'!K126*K117</f>
        <v>0</v>
      </c>
      <c r="L122" s="378">
        <f>'5.  2015 LRAM'!L126*L117</f>
        <v>0</v>
      </c>
      <c r="M122" s="378">
        <f>'5.  2015 LRAM'!M126*M117</f>
        <v>0</v>
      </c>
      <c r="N122" s="378">
        <f>'5.  2015 LRAM'!N126*N117</f>
        <v>0</v>
      </c>
      <c r="O122" s="251"/>
      <c r="P122" s="277">
        <f t="shared" ref="P122:P123" si="3">SUM(H122:O122)</f>
        <v>0</v>
      </c>
    </row>
    <row r="123" spans="2:16" x14ac:dyDescent="0.25">
      <c r="B123" s="381"/>
      <c r="C123" s="603" t="s">
        <v>274</v>
      </c>
      <c r="D123" s="603"/>
      <c r="E123" s="260"/>
      <c r="F123" s="262"/>
      <c r="G123" s="262"/>
      <c r="H123" s="378" t="e">
        <f>'5-b. 2016 LRAM'!H125*H117</f>
        <v>#DIV/0!</v>
      </c>
      <c r="I123" s="378" t="e">
        <f>'5-b. 2016 LRAM'!I125*I117</f>
        <v>#DIV/0!</v>
      </c>
      <c r="J123" s="378" t="e">
        <f>'5-b. 2016 LRAM'!J125*J117</f>
        <v>#DIV/0!</v>
      </c>
      <c r="K123" s="378" t="e">
        <f>'5-b. 2016 LRAM'!K125*K117</f>
        <v>#DIV/0!</v>
      </c>
      <c r="L123" s="378">
        <f>'5-b. 2016 LRAM'!L125*L117</f>
        <v>0</v>
      </c>
      <c r="M123" s="378">
        <f>'5-b. 2016 LRAM'!M125*M117</f>
        <v>0</v>
      </c>
      <c r="N123" s="378" t="e">
        <f>'5-b. 2016 LRAM'!N125*N117</f>
        <v>#DIV/0!</v>
      </c>
      <c r="O123" s="251"/>
      <c r="P123" s="277" t="e">
        <f t="shared" si="3"/>
        <v>#DIV/0!</v>
      </c>
    </row>
    <row r="124" spans="2:16" x14ac:dyDescent="0.25">
      <c r="B124" s="381"/>
      <c r="C124" s="603" t="s">
        <v>279</v>
      </c>
      <c r="D124" s="603"/>
      <c r="E124" s="260"/>
      <c r="F124" s="262"/>
      <c r="G124" s="262"/>
      <c r="H124" s="378">
        <f>H112*H117</f>
        <v>0</v>
      </c>
      <c r="I124" s="378">
        <f>I112*I117</f>
        <v>0</v>
      </c>
      <c r="J124" s="378">
        <f>J113*J117</f>
        <v>223.29</v>
      </c>
      <c r="K124" s="378">
        <f>K113*K117</f>
        <v>133.97399999999999</v>
      </c>
      <c r="L124" s="378">
        <f>L113*L117</f>
        <v>0</v>
      </c>
      <c r="M124" s="378">
        <f>M113*M117</f>
        <v>0</v>
      </c>
      <c r="N124" s="378">
        <f>N112*N117</f>
        <v>0</v>
      </c>
      <c r="O124" s="251"/>
      <c r="P124" s="277">
        <f>SUM(H124:O124)</f>
        <v>357.26400000000001</v>
      </c>
    </row>
    <row r="125" spans="2:16" x14ac:dyDescent="0.25">
      <c r="B125" s="275"/>
      <c r="C125" s="379" t="s">
        <v>275</v>
      </c>
      <c r="D125" s="260"/>
      <c r="E125" s="260"/>
      <c r="F125" s="258"/>
      <c r="G125" s="258"/>
      <c r="H125" s="264" t="e">
        <f>SUM(H118:H124)</f>
        <v>#DIV/0!</v>
      </c>
      <c r="I125" s="264" t="e">
        <f>SUM(I118:I124)</f>
        <v>#DIV/0!</v>
      </c>
      <c r="J125" s="264" t="e">
        <f t="shared" ref="J125:N125" si="4">SUM(J118:J124)</f>
        <v>#DIV/0!</v>
      </c>
      <c r="K125" s="264" t="e">
        <f t="shared" si="4"/>
        <v>#DIV/0!</v>
      </c>
      <c r="L125" s="264">
        <f t="shared" si="4"/>
        <v>0</v>
      </c>
      <c r="M125" s="264">
        <f t="shared" si="4"/>
        <v>0</v>
      </c>
      <c r="N125" s="264" t="e">
        <f t="shared" si="4"/>
        <v>#DIV/0!</v>
      </c>
      <c r="O125" s="260"/>
      <c r="P125" s="278" t="e">
        <f>SUM(P118:P124)</f>
        <v>#DIV/0!</v>
      </c>
    </row>
    <row r="126" spans="2:16" x14ac:dyDescent="0.25">
      <c r="B126" s="275"/>
      <c r="C126" s="379"/>
      <c r="D126" s="260"/>
      <c r="E126" s="260"/>
      <c r="F126" s="258"/>
      <c r="G126" s="258"/>
      <c r="H126" s="264"/>
      <c r="I126" s="264"/>
      <c r="J126" s="264"/>
      <c r="K126" s="264"/>
      <c r="L126" s="264"/>
      <c r="M126" s="264"/>
      <c r="N126" s="264"/>
      <c r="O126" s="260"/>
      <c r="P126" s="278"/>
    </row>
    <row r="127" spans="2:16" x14ac:dyDescent="0.25">
      <c r="B127" s="423"/>
      <c r="C127" s="603" t="s">
        <v>276</v>
      </c>
      <c r="D127" s="603"/>
      <c r="E127" s="415"/>
      <c r="F127" s="159"/>
      <c r="G127" s="159"/>
      <c r="H127" s="296" t="e">
        <f>H112*'6.  Persistence Rates'!$G$46</f>
        <v>#DIV/0!</v>
      </c>
      <c r="I127" s="296" t="e">
        <f>I112*'6.  Persistence Rates'!$G$46</f>
        <v>#DIV/0!</v>
      </c>
      <c r="J127" s="296" t="e">
        <f>J113*'6.  Persistence Rates'!$T$46</f>
        <v>#DIV/0!</v>
      </c>
      <c r="K127" s="296" t="e">
        <f>K113*'6.  Persistence Rates'!$T$46</f>
        <v>#DIV/0!</v>
      </c>
      <c r="L127" s="296"/>
      <c r="M127" s="296"/>
      <c r="N127" s="296" t="e">
        <f>N112*'6.  Persistence Rates'!$G$46</f>
        <v>#DIV/0!</v>
      </c>
      <c r="O127" s="159"/>
      <c r="P127" s="350"/>
    </row>
    <row r="128" spans="2:16" x14ac:dyDescent="0.25">
      <c r="B128" s="423"/>
      <c r="C128" s="603" t="s">
        <v>277</v>
      </c>
      <c r="D128" s="603"/>
      <c r="E128" s="415"/>
      <c r="F128" s="159"/>
      <c r="G128" s="159"/>
      <c r="H128" s="296" t="e">
        <f>H112*'6.  Persistence Rates'!$H$46</f>
        <v>#DIV/0!</v>
      </c>
      <c r="I128" s="296" t="e">
        <f>I112*'6.  Persistence Rates'!$H$46</f>
        <v>#DIV/0!</v>
      </c>
      <c r="J128" s="296" t="e">
        <f>$J$114*'6.  Persistence Rates'!$U$46</f>
        <v>#DIV/0!</v>
      </c>
      <c r="K128" s="296" t="e">
        <f>$K$114*'6.  Persistence Rates'!$U$46</f>
        <v>#DIV/0!</v>
      </c>
      <c r="L128" s="296"/>
      <c r="M128" s="296"/>
      <c r="N128" s="296" t="e">
        <f>N112*'6.  Persistence Rates'!$H$46</f>
        <v>#DIV/0!</v>
      </c>
      <c r="O128" s="159"/>
      <c r="P128" s="350"/>
    </row>
    <row r="129" spans="2:16" x14ac:dyDescent="0.25">
      <c r="B129" s="424"/>
      <c r="C129" s="615" t="s">
        <v>278</v>
      </c>
      <c r="D129" s="615"/>
      <c r="E129" s="425"/>
      <c r="F129" s="330"/>
      <c r="G129" s="330"/>
      <c r="H129" s="404" t="e">
        <f>H112*'6.  Persistence Rates'!$I$46</f>
        <v>#DIV/0!</v>
      </c>
      <c r="I129" s="404" t="e">
        <f>I112*'6.  Persistence Rates'!$I$46</f>
        <v>#DIV/0!</v>
      </c>
      <c r="J129" s="404" t="e">
        <f>$J$114*'6.  Persistence Rates'!$V$46</f>
        <v>#DIV/0!</v>
      </c>
      <c r="K129" s="404" t="e">
        <f>$K$114*'6.  Persistence Rates'!$V$46</f>
        <v>#DIV/0!</v>
      </c>
      <c r="L129" s="404"/>
      <c r="M129" s="404"/>
      <c r="N129" s="404" t="e">
        <f>N112*'6.  Persistence Rates'!$I$46</f>
        <v>#DIV/0!</v>
      </c>
      <c r="O129" s="330"/>
      <c r="P129" s="400"/>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Wiens</cp:lastModifiedBy>
  <cp:lastPrinted>2017-03-15T15:03:11Z</cp:lastPrinted>
  <dcterms:created xsi:type="dcterms:W3CDTF">2012-03-05T18:56:04Z</dcterms:created>
  <dcterms:modified xsi:type="dcterms:W3CDTF">2017-04-06T15:26:55Z</dcterms:modified>
</cp:coreProperties>
</file>