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4120" windowHeight="12240"/>
  </bookViews>
  <sheets>
    <sheet name="D2-2-2 (2013)" sheetId="1" r:id="rId1"/>
    <sheet name="D2-2-2 (2014)" sheetId="2" r:id="rId2"/>
    <sheet name="D2-2-2 (2015)" sheetId="3" r:id="rId3"/>
    <sheet name="D2-2-2 (2016)" sheetId="4" r:id="rId4"/>
    <sheet name="D2-2-2 (2017)" sheetId="5" r:id="rId5"/>
    <sheet name="D2-2-2 (2018)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N4" localSheetId="1">'[1]Revenue Forecast_Chg'!#REF!</definedName>
    <definedName name="__N4">'[1]Revenue Forecast_Chg'!#REF!</definedName>
    <definedName name="__N6" localSheetId="1">'[1]Revenue Forecast_Old'!#REF!</definedName>
    <definedName name="__N6">'[1]Revenue Forecast_Old'!#REF!</definedName>
    <definedName name="__SUM1">#N/A</definedName>
    <definedName name="__SUM2" localSheetId="1">#REF!</definedName>
    <definedName name="__SUM2" localSheetId="2">#REF!</definedName>
    <definedName name="__SUM2" localSheetId="3">#REF!</definedName>
    <definedName name="__SUM2">#REF!</definedName>
    <definedName name="__SUM3">[2]OPEB!$A$1:$G$45</definedName>
    <definedName name="_1st__250_KWH">'[3]97PVModel'!$B$28:$N$30</definedName>
    <definedName name="_N4" localSheetId="1">'[4]Revenue Forecast_Chg'!#REF!</definedName>
    <definedName name="_N4" localSheetId="2">'[4]Revenue Forecast_Chg'!#REF!</definedName>
    <definedName name="_N4" localSheetId="3">'[4]Revenue Forecast_Chg'!#REF!</definedName>
    <definedName name="_N4" localSheetId="5">'[1]Revenue Forecast_Chg'!#REF!</definedName>
    <definedName name="_N4">'[1]Revenue Forecast_Chg'!#REF!</definedName>
    <definedName name="_N6" localSheetId="1">'[4]Revenue Forecast_Old'!#REF!</definedName>
    <definedName name="_N6" localSheetId="2">'[4]Revenue Forecast_Old'!#REF!</definedName>
    <definedName name="_N6" localSheetId="3">'[4]Revenue Forecast_Old'!#REF!</definedName>
    <definedName name="_N6" localSheetId="5">'[1]Revenue Forecast_Old'!#REF!</definedName>
    <definedName name="_N6">'[1]Revenue Forecast_Old'!#REF!</definedName>
    <definedName name="_SUM1">#N/A</definedName>
    <definedName name="_SUM2" localSheetId="1">#REF!</definedName>
    <definedName name="_SUM2" localSheetId="2">#REF!</definedName>
    <definedName name="_SUM2" localSheetId="3">#REF!</definedName>
    <definedName name="_SUM2">#REF!</definedName>
    <definedName name="_SUM3" localSheetId="1">[5]OPEB!$A$1:$G$45</definedName>
    <definedName name="_SUM3" localSheetId="2">[5]OPEB!$A$1:$G$45</definedName>
    <definedName name="_SUM3" localSheetId="3">[5]OPEB!$A$1:$G$45</definedName>
    <definedName name="_SUM3">[2]OPEB!$A$1:$G$45</definedName>
    <definedName name="ActDirect" localSheetId="1">'[6]Total Directs and LDCs'!$A$8:$W$13</definedName>
    <definedName name="ActDirect" localSheetId="2">'[6]Total Directs and LDCs'!$A$8:$W$13</definedName>
    <definedName name="ActDirect" localSheetId="3">'[6]Total Directs and LDCs'!$A$8:$W$13</definedName>
    <definedName name="ActDirect">'[7]Total Directs and LDCs'!$A$8:$W$13</definedName>
    <definedName name="ActDirectApr" localSheetId="1">'[8]Total Directs and LDCs'!$A$8:$X$9</definedName>
    <definedName name="ActDirectApr" localSheetId="2">'[8]Total Directs and LDCs'!$A$8:$X$9</definedName>
    <definedName name="ActDirectApr" localSheetId="3">'[8]Total Directs and LDCs'!$A$8:$X$9</definedName>
    <definedName name="ActDirectApr">'[9]Total Directs and LDCs'!$A$8:$X$9</definedName>
    <definedName name="ActDirectAug" localSheetId="1">'[10]Total Directs and LDCs'!$A$8:$X$9</definedName>
    <definedName name="ActDirectAug" localSheetId="2">'[10]Total Directs and LDCs'!$A$8:$X$9</definedName>
    <definedName name="ActDirectAug" localSheetId="3">'[10]Total Directs and LDCs'!$A$8:$X$9</definedName>
    <definedName name="ActDirectAug">'[11]Total Directs and LDCs'!$A$8:$X$9</definedName>
    <definedName name="ActDirectDec" localSheetId="1">'[12]Total Directs and LDCs'!$A$8:$X$9</definedName>
    <definedName name="ActDirectDec" localSheetId="2">'[12]Total Directs and LDCs'!$A$8:$X$9</definedName>
    <definedName name="ActDirectDec" localSheetId="3">'[12]Total Directs and LDCs'!$A$8:$X$9</definedName>
    <definedName name="ActDirectDec">'[13]Total Directs and LDCs'!$A$8:$X$9</definedName>
    <definedName name="ActDirectFeb" localSheetId="1">'[14]Total Directs and LDCs'!$A$8:$X$9</definedName>
    <definedName name="ActDirectFeb" localSheetId="2">'[14]Total Directs and LDCs'!$A$8:$X$9</definedName>
    <definedName name="ActDirectFeb" localSheetId="3">'[14]Total Directs and LDCs'!$A$8:$X$9</definedName>
    <definedName name="ActDirectFeb">'[15]Total Directs and LDCs'!$A$8:$X$9</definedName>
    <definedName name="ActDirectJan" localSheetId="1">'[16]Total Directs and LDCs'!$A$8:$X$9</definedName>
    <definedName name="ActDirectJan" localSheetId="2">'[16]Total Directs and LDCs'!$A$8:$X$9</definedName>
    <definedName name="ActDirectJan" localSheetId="3">'[16]Total Directs and LDCs'!$A$8:$X$9</definedName>
    <definedName name="ActDirectJan">'[17]Total Directs and LDCs'!$A$8:$X$9</definedName>
    <definedName name="ActDirectJuly" localSheetId="1">'[18]Total Directs and LDCs'!$A$8:$X$9</definedName>
    <definedName name="ActDirectJuly" localSheetId="2">'[18]Total Directs and LDCs'!$A$8:$X$9</definedName>
    <definedName name="ActDirectJuly" localSheetId="3">'[18]Total Directs and LDCs'!$A$8:$X$9</definedName>
    <definedName name="ActDirectJuly">'[19]Total Directs and LDCs'!$A$8:$X$9</definedName>
    <definedName name="ActDirectJune" localSheetId="1">'[20]Total Directs and LDCs'!$A$8:$X$9</definedName>
    <definedName name="ActDirectJune" localSheetId="2">'[20]Total Directs and LDCs'!$A$8:$X$9</definedName>
    <definedName name="ActDirectJune" localSheetId="3">'[20]Total Directs and LDCs'!$A$8:$X$9</definedName>
    <definedName name="ActDirectJune">'[21]Total Directs and LDCs'!$A$8:$X$9</definedName>
    <definedName name="ActDirectMar" localSheetId="1">'[22]Total Directs and LDCs'!$A$8:$X$9</definedName>
    <definedName name="ActDirectMar" localSheetId="2">'[22]Total Directs and LDCs'!$A$8:$X$9</definedName>
    <definedName name="ActDirectMar" localSheetId="3">'[22]Total Directs and LDCs'!$A$8:$X$9</definedName>
    <definedName name="ActDirectMar">'[23]Total Directs and LDCs'!$A$8:$X$9</definedName>
    <definedName name="ActDirectMay" localSheetId="1">'[24]Total Directs and LDCs'!$A$8:$X$9</definedName>
    <definedName name="ActDirectMay" localSheetId="2">'[24]Total Directs and LDCs'!$A$8:$X$9</definedName>
    <definedName name="ActDirectMay" localSheetId="3">'[24]Total Directs and LDCs'!$A$8:$X$9</definedName>
    <definedName name="ActDirectMay">'[25]Total Directs and LDCs'!$A$8:$X$9</definedName>
    <definedName name="ActDirectNov" localSheetId="1">'[26]Total Directs and LDCs'!$A$8:$X$9</definedName>
    <definedName name="ActDirectNov" localSheetId="2">'[26]Total Directs and LDCs'!$A$8:$X$9</definedName>
    <definedName name="ActDirectNov" localSheetId="3">'[26]Total Directs and LDCs'!$A$8:$X$9</definedName>
    <definedName name="ActDirectNov">'[27]Total Directs and LDCs'!$A$8:$X$9</definedName>
    <definedName name="ActDirectOct" localSheetId="1">'[28]Total Directs and LDCs'!$A$8:$X$9</definedName>
    <definedName name="ActDirectOct" localSheetId="2">'[28]Total Directs and LDCs'!$A$8:$X$9</definedName>
    <definedName name="ActDirectOct" localSheetId="3">'[28]Total Directs and LDCs'!$A$8:$X$9</definedName>
    <definedName name="ActDirectOct">'[29]Total Directs and LDCs'!$A$8:$X$9</definedName>
    <definedName name="ActDirectSept" localSheetId="1">'[30]Total Directs and LDCs'!$A$8:$X$9</definedName>
    <definedName name="ActDirectSept" localSheetId="2">'[30]Total Directs and LDCs'!$A$8:$X$9</definedName>
    <definedName name="ActDirectSept" localSheetId="3">'[30]Total Directs and LDCs'!$A$8:$X$9</definedName>
    <definedName name="ActDirectSept">'[31]Total Directs and LDCs'!$A$8:$X$9</definedName>
    <definedName name="ActELDC" localSheetId="1">'[6]Total Directs and LDCs'!$A$16:$W$21</definedName>
    <definedName name="ActELDC" localSheetId="2">'[6]Total Directs and LDCs'!$A$16:$W$21</definedName>
    <definedName name="ActELDC" localSheetId="3">'[6]Total Directs and LDCs'!$A$16:$W$21</definedName>
    <definedName name="ActELDC">'[7]Total Directs and LDCs'!$A$16:$W$21</definedName>
    <definedName name="ActELDCApr" localSheetId="1">'[8]Total Directs and LDCs'!$A$13:$X$14</definedName>
    <definedName name="ActELDCApr" localSheetId="2">'[8]Total Directs and LDCs'!$A$13:$X$14</definedName>
    <definedName name="ActELDCApr" localSheetId="3">'[8]Total Directs and LDCs'!$A$13:$X$14</definedName>
    <definedName name="ActELDCApr">'[9]Total Directs and LDCs'!$A$13:$X$14</definedName>
    <definedName name="ActELDCAug" localSheetId="1">'[10]Total Directs and LDCs'!$A$13:$X$14</definedName>
    <definedName name="ActELDCAug" localSheetId="2">'[10]Total Directs and LDCs'!$A$13:$X$14</definedName>
    <definedName name="ActELDCAug" localSheetId="3">'[10]Total Directs and LDCs'!$A$13:$X$14</definedName>
    <definedName name="ActELDCAug">'[11]Total Directs and LDCs'!$A$13:$X$14</definedName>
    <definedName name="ActELDCDec" localSheetId="1">'[12]Total Directs and LDCs'!$A$13:$X$14</definedName>
    <definedName name="ActELDCDec" localSheetId="2">'[12]Total Directs and LDCs'!$A$13:$X$14</definedName>
    <definedName name="ActELDCDec" localSheetId="3">'[12]Total Directs and LDCs'!$A$13:$X$14</definedName>
    <definedName name="ActELDCDec">'[13]Total Directs and LDCs'!$A$13:$X$14</definedName>
    <definedName name="ActELDCFeb" localSheetId="1">'[14]Total Directs and LDCs'!$A$13:$X$14</definedName>
    <definedName name="ActELDCFeb" localSheetId="2">'[14]Total Directs and LDCs'!$A$13:$X$14</definedName>
    <definedName name="ActELDCFeb" localSheetId="3">'[14]Total Directs and LDCs'!$A$13:$X$14</definedName>
    <definedName name="ActELDCFeb">'[15]Total Directs and LDCs'!$A$13:$X$14</definedName>
    <definedName name="ActELDCJan" localSheetId="1">'[16]Total Directs and LDCs'!$A$13:$X$14</definedName>
    <definedName name="ActELDCJan" localSheetId="2">'[16]Total Directs and LDCs'!$A$13:$X$14</definedName>
    <definedName name="ActELDCJan" localSheetId="3">'[16]Total Directs and LDCs'!$A$13:$X$14</definedName>
    <definedName name="ActELDCJan">'[17]Total Directs and LDCs'!$A$13:$X$14</definedName>
    <definedName name="ActELDCJuly" localSheetId="1">'[18]Total Directs and LDCs'!$A$13:$X$14</definedName>
    <definedName name="ActELDCJuly" localSheetId="2">'[18]Total Directs and LDCs'!$A$13:$X$14</definedName>
    <definedName name="ActELDCJuly" localSheetId="3">'[18]Total Directs and LDCs'!$A$13:$X$14</definedName>
    <definedName name="ActELDCJuly">'[19]Total Directs and LDCs'!$A$13:$X$14</definedName>
    <definedName name="ActELDCJune" localSheetId="1">'[20]Total Directs and LDCs'!$A$13:$X$14</definedName>
    <definedName name="ActELDCJune" localSheetId="2">'[20]Total Directs and LDCs'!$A$13:$X$14</definedName>
    <definedName name="ActELDCJune" localSheetId="3">'[20]Total Directs and LDCs'!$A$13:$X$14</definedName>
    <definedName name="ActELDCJune">'[21]Total Directs and LDCs'!$A$13:$X$14</definedName>
    <definedName name="ActELDCMar" localSheetId="1">'[22]Total Directs and LDCs'!$A$13:$X$14</definedName>
    <definedName name="ActELDCMar" localSheetId="2">'[22]Total Directs and LDCs'!$A$13:$X$14</definedName>
    <definedName name="ActELDCMar" localSheetId="3">'[22]Total Directs and LDCs'!$A$13:$X$14</definedName>
    <definedName name="ActELDCMar">'[23]Total Directs and LDCs'!$A$13:$X$14</definedName>
    <definedName name="ActELDCMay" localSheetId="1">'[24]Total Directs and LDCs'!$A$13:$X$14</definedName>
    <definedName name="ActELDCMay" localSheetId="2">'[24]Total Directs and LDCs'!$A$13:$X$14</definedName>
    <definedName name="ActELDCMay" localSheetId="3">'[24]Total Directs and LDCs'!$A$13:$X$14</definedName>
    <definedName name="ActELDCMay">'[25]Total Directs and LDCs'!$A$13:$X$14</definedName>
    <definedName name="ActELDCNov" localSheetId="1">'[26]Total Directs and LDCs'!$A$13:$X$14</definedName>
    <definedName name="ActELDCNov" localSheetId="2">'[26]Total Directs and LDCs'!$A$13:$X$14</definedName>
    <definedName name="ActELDCNov" localSheetId="3">'[26]Total Directs and LDCs'!$A$13:$X$14</definedName>
    <definedName name="ActELDCNov">'[27]Total Directs and LDCs'!$A$13:$X$14</definedName>
    <definedName name="ActELDCOct" localSheetId="1">'[28]Total Directs and LDCs'!$A$13:$X$14</definedName>
    <definedName name="ActELDCOct" localSheetId="2">'[28]Total Directs and LDCs'!$A$13:$X$14</definedName>
    <definedName name="ActELDCOct" localSheetId="3">'[28]Total Directs and LDCs'!$A$13:$X$14</definedName>
    <definedName name="ActELDCOct">'[29]Total Directs and LDCs'!$A$13:$X$14</definedName>
    <definedName name="ActELDCSept" localSheetId="1">'[30]Total Directs and LDCs'!$A$13:$X$14</definedName>
    <definedName name="ActELDCSept" localSheetId="2">'[30]Total Directs and LDCs'!$A$13:$X$14</definedName>
    <definedName name="ActELDCSept" localSheetId="3">'[30]Total Directs and LDCs'!$A$13:$X$14</definedName>
    <definedName name="ActELDCSept">'[31]Total Directs and LDCs'!$A$13:$X$14</definedName>
    <definedName name="ActOMEU" localSheetId="1">'[32]Total from CSS (Retail and MEU)'!$A$111:$U$123</definedName>
    <definedName name="ActOMEU" localSheetId="2">'[32]Total from CSS (Retail and MEU)'!$A$111:$U$123</definedName>
    <definedName name="ActOMEU" localSheetId="3">'[32]Total from CSS (Retail and MEU)'!$A$111:$U$123</definedName>
    <definedName name="ActOMEU">'[33]Total from CSS (Retail and MEU)'!$A$111:$U$123</definedName>
    <definedName name="ActOMEUApr" localSheetId="1">'[34]Total from CSS (Retail and MEU)'!$A$98:$X$110</definedName>
    <definedName name="ActOMEUApr" localSheetId="2">'[34]Total from CSS (Retail and MEU)'!$A$98:$X$110</definedName>
    <definedName name="ActOMEUApr" localSheetId="3">'[34]Total from CSS (Retail and MEU)'!$A$98:$X$110</definedName>
    <definedName name="ActOMEUApr">'[35]Total from CSS (Retail and MEU)'!$A$98:$X$110</definedName>
    <definedName name="ActOMEUAug" localSheetId="1">'[36]Total from CSS (Retail and MEU)'!$A$98:$X$110</definedName>
    <definedName name="ActOMEUAug" localSheetId="2">'[36]Total from CSS (Retail and MEU)'!$A$98:$X$110</definedName>
    <definedName name="ActOMEUAug" localSheetId="3">'[36]Total from CSS (Retail and MEU)'!$A$98:$X$110</definedName>
    <definedName name="ActOMEUAug">'[37]Total from CSS (Retail and MEU)'!$A$98:$X$110</definedName>
    <definedName name="ActOMEUDec" localSheetId="1">'[38]Total from CSS (Retail and MEU)'!$A$98:$X$110</definedName>
    <definedName name="ActOMEUDec" localSheetId="2">'[38]Total from CSS (Retail and MEU)'!$A$98:$X$110</definedName>
    <definedName name="ActOMEUDec" localSheetId="3">'[38]Total from CSS (Retail and MEU)'!$A$98:$X$110</definedName>
    <definedName name="ActOMEUDec">'[39]Total from CSS (Retail and MEU)'!$A$98:$X$110</definedName>
    <definedName name="ActOMEUFeb" localSheetId="1">'[40]Total from CSS (Retail and MEU)'!$A$98:$X$110</definedName>
    <definedName name="ActOMEUFeb" localSheetId="2">'[40]Total from CSS (Retail and MEU)'!$A$98:$X$110</definedName>
    <definedName name="ActOMEUFeb" localSheetId="3">'[40]Total from CSS (Retail and MEU)'!$A$98:$X$110</definedName>
    <definedName name="ActOMEUFeb">'[41]Total from CSS (Retail and MEU)'!$A$98:$X$110</definedName>
    <definedName name="ActOMEUJan" localSheetId="1">'[42]Total from CSS (Retail and MEU)'!$A$98:$X$110</definedName>
    <definedName name="ActOMEUJan" localSheetId="2">'[42]Total from CSS (Retail and MEU)'!$A$98:$X$110</definedName>
    <definedName name="ActOMEUJan" localSheetId="3">'[42]Total from CSS (Retail and MEU)'!$A$98:$X$110</definedName>
    <definedName name="ActOMEUJan">'[43]Total from CSS (Retail and MEU)'!$A$98:$X$110</definedName>
    <definedName name="ActOMEUJuly" localSheetId="1">'[44]Total from CSS (Retail and MEU)'!$A$98:$X$110</definedName>
    <definedName name="ActOMEUJuly" localSheetId="2">'[44]Total from CSS (Retail and MEU)'!$A$98:$X$110</definedName>
    <definedName name="ActOMEUJuly" localSheetId="3">'[44]Total from CSS (Retail and MEU)'!$A$98:$X$110</definedName>
    <definedName name="ActOMEUJuly">'[45]Total from CSS (Retail and MEU)'!$A$98:$X$110</definedName>
    <definedName name="ActOMEUJune" localSheetId="1">'[46]Total from CSS (Retail and MEU)'!$A$98:$X$110</definedName>
    <definedName name="ActOMEUJune" localSheetId="2">'[46]Total from CSS (Retail and MEU)'!$A$98:$X$110</definedName>
    <definedName name="ActOMEUJune" localSheetId="3">'[46]Total from CSS (Retail and MEU)'!$A$98:$X$110</definedName>
    <definedName name="ActOMEUJune">'[47]Total from CSS (Retail and MEU)'!$A$98:$X$110</definedName>
    <definedName name="ActOMEUMar" localSheetId="1">'[48]Total from CSS (Retail and MEU)'!$A$98:$X$110</definedName>
    <definedName name="ActOMEUMar" localSheetId="2">'[48]Total from CSS (Retail and MEU)'!$A$98:$X$110</definedName>
    <definedName name="ActOMEUMar" localSheetId="3">'[48]Total from CSS (Retail and MEU)'!$A$98:$X$110</definedName>
    <definedName name="ActOMEUMar">'[49]Total from CSS (Retail and MEU)'!$A$98:$X$110</definedName>
    <definedName name="ActOMEUMay" localSheetId="1">'[50]Total from CSS (Retail and MEU)'!$A$98:$X$110</definedName>
    <definedName name="ActOMEUMay" localSheetId="2">'[50]Total from CSS (Retail and MEU)'!$A$98:$X$110</definedName>
    <definedName name="ActOMEUMay" localSheetId="3">'[50]Total from CSS (Retail and MEU)'!$A$98:$X$110</definedName>
    <definedName name="ActOMEUMay">'[51]Total from CSS (Retail and MEU)'!$A$98:$X$110</definedName>
    <definedName name="ActOMEUNov" localSheetId="1">'[52]Total from CSS (Retail and MEU)'!$A$98:$X$110</definedName>
    <definedName name="ActOMEUNov" localSheetId="2">'[52]Total from CSS (Retail and MEU)'!$A$98:$X$110</definedName>
    <definedName name="ActOMEUNov" localSheetId="3">'[52]Total from CSS (Retail and MEU)'!$A$98:$X$110</definedName>
    <definedName name="ActOMEUNov">'[53]Total from CSS (Retail and MEU)'!$A$98:$X$110</definedName>
    <definedName name="ActOMEUOct" localSheetId="1">'[54]Total from CSS (Retail and MEU)'!$A$98:$X$110</definedName>
    <definedName name="ActOMEUOct" localSheetId="2">'[54]Total from CSS (Retail and MEU)'!$A$98:$X$110</definedName>
    <definedName name="ActOMEUOct" localSheetId="3">'[54]Total from CSS (Retail and MEU)'!$A$98:$X$110</definedName>
    <definedName name="ActOMEUOct">'[55]Total from CSS (Retail and MEU)'!$A$98:$X$110</definedName>
    <definedName name="ActOMEUSept" localSheetId="1">'[56]Total from CSS (Retail and MEU)'!$A$98:$X$110</definedName>
    <definedName name="ActOMEUSept" localSheetId="2">'[56]Total from CSS (Retail and MEU)'!$A$98:$X$110</definedName>
    <definedName name="ActOMEUSept" localSheetId="3">'[56]Total from CSS (Retail and MEU)'!$A$98:$X$110</definedName>
    <definedName name="ActOMEUSept">'[57]Total from CSS (Retail and MEU)'!$A$98:$X$110</definedName>
    <definedName name="ActRetail" localSheetId="1">'[32]Total from CSS (Retail and MEU)'!$A$8:$U$95</definedName>
    <definedName name="ActRetail" localSheetId="2">'[32]Total from CSS (Retail and MEU)'!$A$8:$U$95</definedName>
    <definedName name="ActRetail" localSheetId="3">'[32]Total from CSS (Retail and MEU)'!$A$8:$U$95</definedName>
    <definedName name="ActRetail">'[33]Total from CSS (Retail and MEU)'!$A$8:$U$95</definedName>
    <definedName name="ActRetailApr" localSheetId="1">'[34]Total from CSS (Retail and MEU)'!$A$9:$X$80</definedName>
    <definedName name="ActRetailApr" localSheetId="2">'[34]Total from CSS (Retail and MEU)'!$A$9:$X$80</definedName>
    <definedName name="ActRetailApr" localSheetId="3">'[34]Total from CSS (Retail and MEU)'!$A$9:$X$80</definedName>
    <definedName name="ActRetailApr">'[35]Total from CSS (Retail and MEU)'!$A$9:$X$80</definedName>
    <definedName name="ActRetailAug" localSheetId="1">'[36]Total from CSS (Retail and MEU)'!$A$9:$X$80</definedName>
    <definedName name="ActRetailAug" localSheetId="2">'[36]Total from CSS (Retail and MEU)'!$A$9:$X$80</definedName>
    <definedName name="ActRetailAug" localSheetId="3">'[36]Total from CSS (Retail and MEU)'!$A$9:$X$80</definedName>
    <definedName name="ActRetailAug">'[37]Total from CSS (Retail and MEU)'!$A$9:$X$80</definedName>
    <definedName name="ActRetailDec" localSheetId="1">'[38]Total from CSS (Retail and MEU)'!$A$9:$X$80</definedName>
    <definedName name="ActRetailDec" localSheetId="2">'[38]Total from CSS (Retail and MEU)'!$A$9:$X$80</definedName>
    <definedName name="ActRetailDec" localSheetId="3">'[38]Total from CSS (Retail and MEU)'!$A$9:$X$80</definedName>
    <definedName name="ActRetailDec">'[39]Total from CSS (Retail and MEU)'!$A$9:$X$80</definedName>
    <definedName name="ActRetailFeb" localSheetId="1">'[40]Total from CSS (Retail and MEU)'!$A$9:$X$80</definedName>
    <definedName name="ActRetailFeb" localSheetId="2">'[40]Total from CSS (Retail and MEU)'!$A$9:$X$80</definedName>
    <definedName name="ActRetailFeb" localSheetId="3">'[40]Total from CSS (Retail and MEU)'!$A$9:$X$80</definedName>
    <definedName name="ActRetailFeb">'[41]Total from CSS (Retail and MEU)'!$A$9:$X$80</definedName>
    <definedName name="ActRetailJan" localSheetId="1">'[42]Total from CSS (Retail and MEU)'!$A$9:$W$79</definedName>
    <definedName name="ActRetailJan" localSheetId="2">'[42]Total from CSS (Retail and MEU)'!$A$9:$W$79</definedName>
    <definedName name="ActRetailJan" localSheetId="3">'[42]Total from CSS (Retail and MEU)'!$A$9:$W$79</definedName>
    <definedName name="ActRetailJan">'[43]Total from CSS (Retail and MEU)'!$A$9:$W$79</definedName>
    <definedName name="ActRetailJuly" localSheetId="1">'[44]Total from CSS (Retail and MEU)'!$A$9:$X$80</definedName>
    <definedName name="ActRetailJuly" localSheetId="2">'[44]Total from CSS (Retail and MEU)'!$A$9:$X$80</definedName>
    <definedName name="ActRetailJuly" localSheetId="3">'[44]Total from CSS (Retail and MEU)'!$A$9:$X$80</definedName>
    <definedName name="ActRetailJuly">'[45]Total from CSS (Retail and MEU)'!$A$9:$X$80</definedName>
    <definedName name="ActRetailJune" localSheetId="1">'[46]Total from CSS (Retail and MEU)'!$A$9:$X$80</definedName>
    <definedName name="ActRetailJune" localSheetId="2">'[46]Total from CSS (Retail and MEU)'!$A$9:$X$80</definedName>
    <definedName name="ActRetailJune" localSheetId="3">'[46]Total from CSS (Retail and MEU)'!$A$9:$X$80</definedName>
    <definedName name="ActRetailJune">'[47]Total from CSS (Retail and MEU)'!$A$9:$X$80</definedName>
    <definedName name="ActRetailMar" localSheetId="1">'[48]Total from CSS (Retail and MEU)'!$A$9:$X$80</definedName>
    <definedName name="ActRetailMar" localSheetId="2">'[48]Total from CSS (Retail and MEU)'!$A$9:$X$80</definedName>
    <definedName name="ActRetailMar" localSheetId="3">'[48]Total from CSS (Retail and MEU)'!$A$9:$X$80</definedName>
    <definedName name="ActRetailMar">'[49]Total from CSS (Retail and MEU)'!$A$9:$X$80</definedName>
    <definedName name="ActRetailMay" localSheetId="1">'[50]Total from CSS (Retail and MEU)'!$A$9:$X$80</definedName>
    <definedName name="ActRetailMay" localSheetId="2">'[50]Total from CSS (Retail and MEU)'!$A$9:$X$80</definedName>
    <definedName name="ActRetailMay" localSheetId="3">'[50]Total from CSS (Retail and MEU)'!$A$9:$X$80</definedName>
    <definedName name="ActRetailMay">'[51]Total from CSS (Retail and MEU)'!$A$9:$X$80</definedName>
    <definedName name="ActRetailNov" localSheetId="1">'[52]Total from CSS (Retail and MEU)'!$A$9:$X$80</definedName>
    <definedName name="ActRetailNov" localSheetId="2">'[52]Total from CSS (Retail and MEU)'!$A$9:$X$80</definedName>
    <definedName name="ActRetailNov" localSheetId="3">'[52]Total from CSS (Retail and MEU)'!$A$9:$X$80</definedName>
    <definedName name="ActRetailNov">'[53]Total from CSS (Retail and MEU)'!$A$9:$X$80</definedName>
    <definedName name="ActRetailOct" localSheetId="1">'[54]Total from CSS (Retail and MEU)'!$A$9:$X$80</definedName>
    <definedName name="ActRetailOct" localSheetId="2">'[54]Total from CSS (Retail and MEU)'!$A$9:$X$80</definedName>
    <definedName name="ActRetailOct" localSheetId="3">'[54]Total from CSS (Retail and MEU)'!$A$9:$X$80</definedName>
    <definedName name="ActRetailOct">'[55]Total from CSS (Retail and MEU)'!$A$9:$X$80</definedName>
    <definedName name="ActRetailSept" localSheetId="1">'[56]Total from CSS (Retail and MEU)'!$A$9:$X$80</definedName>
    <definedName name="ActRetailSept" localSheetId="2">'[56]Total from CSS (Retail and MEU)'!$A$9:$X$80</definedName>
    <definedName name="ActRetailSept" localSheetId="3">'[56]Total from CSS (Retail and MEU)'!$A$9:$X$80</definedName>
    <definedName name="ActRetailSept">'[57]Total from CSS (Retail and MEU)'!$A$9:$X$80</definedName>
    <definedName name="ActRetJan" localSheetId="1">'[42]Total from CSS (Retail and MEU)'!$A$9:$W$79</definedName>
    <definedName name="ActRetJan" localSheetId="2">'[42]Total from CSS (Retail and MEU)'!$A$9:$W$79</definedName>
    <definedName name="ActRetJan" localSheetId="3">'[42]Total from CSS (Retail and MEU)'!$A$9:$W$79</definedName>
    <definedName name="ActRetJan">'[43]Total from CSS (Retail and MEU)'!$A$9:$W$79</definedName>
    <definedName name="ActTXLDC" localSheetId="1">'[6]Total Directs and LDCs'!$A$15:$W$15</definedName>
    <definedName name="ActTXLDC" localSheetId="2">'[6]Total Directs and LDCs'!$A$15:$W$15</definedName>
    <definedName name="ActTXLDC" localSheetId="3">'[6]Total Directs and LDCs'!$A$15:$W$15</definedName>
    <definedName name="ActTXLDC">'[7]Total Directs and LDCs'!$A$15:$W$15</definedName>
    <definedName name="ActTXLDCApr" localSheetId="1">'[8]Total Directs and LDCs'!$A$12:$X$12</definedName>
    <definedName name="ActTXLDCApr" localSheetId="2">'[8]Total Directs and LDCs'!$A$12:$X$12</definedName>
    <definedName name="ActTXLDCApr" localSheetId="3">'[8]Total Directs and LDCs'!$A$12:$X$12</definedName>
    <definedName name="ActTXLDCApr">'[9]Total Directs and LDCs'!$A$12:$X$12</definedName>
    <definedName name="ActTXLDCAug" localSheetId="1">'[10]Total Directs and LDCs'!$A$12:$X$12</definedName>
    <definedName name="ActTXLDCAug" localSheetId="2">'[10]Total Directs and LDCs'!$A$12:$X$12</definedName>
    <definedName name="ActTXLDCAug" localSheetId="3">'[10]Total Directs and LDCs'!$A$12:$X$12</definedName>
    <definedName name="ActTXLDCAug">'[11]Total Directs and LDCs'!$A$12:$X$12</definedName>
    <definedName name="ActTXLDCDec" localSheetId="1">'[12]Total Directs and LDCs'!$A$12:$X$12</definedName>
    <definedName name="ActTXLDCDec" localSheetId="2">'[12]Total Directs and LDCs'!$A$12:$X$12</definedName>
    <definedName name="ActTXLDCDec" localSheetId="3">'[12]Total Directs and LDCs'!$A$12:$X$12</definedName>
    <definedName name="ActTXLDCDec">'[13]Total Directs and LDCs'!$A$12:$X$12</definedName>
    <definedName name="ActTXLDCFeb" localSheetId="1">'[14]Total Directs and LDCs'!$A$12:$X$12</definedName>
    <definedName name="ActTXLDCFeb" localSheetId="2">'[14]Total Directs and LDCs'!$A$12:$X$12</definedName>
    <definedName name="ActTXLDCFeb" localSheetId="3">'[14]Total Directs and LDCs'!$A$12:$X$12</definedName>
    <definedName name="ActTXLDCFeb">'[15]Total Directs and LDCs'!$A$12:$X$12</definedName>
    <definedName name="ActTXLDCJan" localSheetId="1">'[16]Total Directs and LDCs'!$A$12:$X$12</definedName>
    <definedName name="ActTXLDCJan" localSheetId="2">'[16]Total Directs and LDCs'!$A$12:$X$12</definedName>
    <definedName name="ActTXLDCJan" localSheetId="3">'[16]Total Directs and LDCs'!$A$12:$X$12</definedName>
    <definedName name="ActTXLDCJan">'[17]Total Directs and LDCs'!$A$12:$X$12</definedName>
    <definedName name="ActTXLDCJuly" localSheetId="1">'[18]Total Directs and LDCs'!$A$12:$X$12</definedName>
    <definedName name="ActTXLDCJuly" localSheetId="2">'[18]Total Directs and LDCs'!$A$12:$X$12</definedName>
    <definedName name="ActTXLDCJuly" localSheetId="3">'[18]Total Directs and LDCs'!$A$12:$X$12</definedName>
    <definedName name="ActTXLDCJuly">'[19]Total Directs and LDCs'!$A$12:$X$12</definedName>
    <definedName name="ActTXLDCJune" localSheetId="1">'[20]Total Directs and LDCs'!$A$12:$X$12</definedName>
    <definedName name="ActTXLDCJune" localSheetId="2">'[20]Total Directs and LDCs'!$A$12:$X$12</definedName>
    <definedName name="ActTXLDCJune" localSheetId="3">'[20]Total Directs and LDCs'!$A$12:$X$12</definedName>
    <definedName name="ActTXLDCJune">'[21]Total Directs and LDCs'!$A$12:$X$12</definedName>
    <definedName name="ActTXLDCMar" localSheetId="1">'[22]Total Directs and LDCs'!$A$12:$X$12</definedName>
    <definedName name="ActTXLDCMar" localSheetId="2">'[22]Total Directs and LDCs'!$A$12:$X$12</definedName>
    <definedName name="ActTXLDCMar" localSheetId="3">'[22]Total Directs and LDCs'!$A$12:$X$12</definedName>
    <definedName name="ActTXLDCMar">'[23]Total Directs and LDCs'!$A$12:$X$12</definedName>
    <definedName name="ActTXLDCMay" localSheetId="1">'[24]Total Directs and LDCs'!$A$12:$X$12</definedName>
    <definedName name="ActTXLDCMay" localSheetId="2">'[24]Total Directs and LDCs'!$A$12:$X$12</definedName>
    <definedName name="ActTXLDCMay" localSheetId="3">'[24]Total Directs and LDCs'!$A$12:$X$12</definedName>
    <definedName name="ActTXLDCMay">'[25]Total Directs and LDCs'!$A$12:$X$12</definedName>
    <definedName name="ActTXLDCNov" localSheetId="1">'[26]Total Directs and LDCs'!$A$12:$X$12</definedName>
    <definedName name="ActTXLDCNov" localSheetId="2">'[26]Total Directs and LDCs'!$A$12:$X$12</definedName>
    <definedName name="ActTXLDCNov" localSheetId="3">'[26]Total Directs and LDCs'!$A$12:$X$12</definedName>
    <definedName name="ActTXLDCNov">'[27]Total Directs and LDCs'!$A$12:$X$12</definedName>
    <definedName name="ActTXLDCOct" localSheetId="1">'[28]Total Directs and LDCs'!$A$12:$X$12</definedName>
    <definedName name="ActTXLDCOct" localSheetId="2">'[28]Total Directs and LDCs'!$A$12:$X$12</definedName>
    <definedName name="ActTXLDCOct" localSheetId="3">'[28]Total Directs and LDCs'!$A$12:$X$12</definedName>
    <definedName name="ActTXLDCOct">'[29]Total Directs and LDCs'!$A$12:$X$12</definedName>
    <definedName name="ActTXLDCSept" localSheetId="1">'[30]Total Directs and LDCs'!$A$12:$X$12</definedName>
    <definedName name="ActTXLDCSept" localSheetId="2">'[30]Total Directs and LDCs'!$A$12:$X$12</definedName>
    <definedName name="ActTXLDCSept" localSheetId="3">'[30]Total Directs and LDCs'!$A$12:$X$12</definedName>
    <definedName name="ActTXLDCSept">'[31]Total Directs and LDCs'!$A$12:$X$12</definedName>
    <definedName name="ActTXMEU" localSheetId="1">'[32]Total from CSS (Retail and MEU)'!$A$98:$T$109</definedName>
    <definedName name="ActTXMEU" localSheetId="2">'[32]Total from CSS (Retail and MEU)'!$A$98:$T$109</definedName>
    <definedName name="ActTXMEU" localSheetId="3">'[32]Total from CSS (Retail and MEU)'!$A$98:$T$109</definedName>
    <definedName name="ActTXMEU">'[33]Total from CSS (Retail and MEU)'!$A$98:$T$109</definedName>
    <definedName name="ActTXMEUApr" localSheetId="1">'[34]Total from CSS (Retail and MEU)'!$A$85:$W$96</definedName>
    <definedName name="ActTXMEUApr" localSheetId="2">'[34]Total from CSS (Retail and MEU)'!$A$85:$W$96</definedName>
    <definedName name="ActTXMEUApr" localSheetId="3">'[34]Total from CSS (Retail and MEU)'!$A$85:$W$96</definedName>
    <definedName name="ActTXMEUApr">'[35]Total from CSS (Retail and MEU)'!$A$85:$W$96</definedName>
    <definedName name="ActTXMEUAug" localSheetId="1">'[36]Total from CSS (Retail and MEU)'!$A$85:$W$96</definedName>
    <definedName name="ActTXMEUAug" localSheetId="2">'[36]Total from CSS (Retail and MEU)'!$A$85:$W$96</definedName>
    <definedName name="ActTXMEUAug" localSheetId="3">'[36]Total from CSS (Retail and MEU)'!$A$85:$W$96</definedName>
    <definedName name="ActTXMEUAug">'[37]Total from CSS (Retail and MEU)'!$A$85:$W$96</definedName>
    <definedName name="ActTXMEUDec" localSheetId="1">'[38]Total from CSS (Retail and MEU)'!$A$85:$W$96</definedName>
    <definedName name="ActTXMEUDec" localSheetId="2">'[38]Total from CSS (Retail and MEU)'!$A$85:$W$96</definedName>
    <definedName name="ActTXMEUDec" localSheetId="3">'[38]Total from CSS (Retail and MEU)'!$A$85:$W$96</definedName>
    <definedName name="ActTXMEUDec">'[39]Total from CSS (Retail and MEU)'!$A$85:$W$96</definedName>
    <definedName name="ActTXMEUFeb" localSheetId="1">'[40]Total from CSS (Retail and MEU)'!$A$85:$W$96</definedName>
    <definedName name="ActTXMEUFeb" localSheetId="2">'[40]Total from CSS (Retail and MEU)'!$A$85:$W$96</definedName>
    <definedName name="ActTXMEUFeb" localSheetId="3">'[40]Total from CSS (Retail and MEU)'!$A$85:$W$96</definedName>
    <definedName name="ActTXMEUFeb">'[41]Total from CSS (Retail and MEU)'!$A$85:$W$96</definedName>
    <definedName name="ActTXMEUJan" localSheetId="1">'[42]Total from CSS (Retail and MEU)'!$A$85:$W$96</definedName>
    <definedName name="ActTXMEUJan" localSheetId="2">'[42]Total from CSS (Retail and MEU)'!$A$85:$W$96</definedName>
    <definedName name="ActTXMEUJan" localSheetId="3">'[42]Total from CSS (Retail and MEU)'!$A$85:$W$96</definedName>
    <definedName name="ActTXMEUJan">'[43]Total from CSS (Retail and MEU)'!$A$85:$W$96</definedName>
    <definedName name="ActTXMEUJuly" localSheetId="1">'[44]Total from CSS (Retail and MEU)'!$A$85:$W$96</definedName>
    <definedName name="ActTXMEUJuly" localSheetId="2">'[44]Total from CSS (Retail and MEU)'!$A$85:$W$96</definedName>
    <definedName name="ActTXMEUJuly" localSheetId="3">'[44]Total from CSS (Retail and MEU)'!$A$85:$W$96</definedName>
    <definedName name="ActTXMEUJuly">'[45]Total from CSS (Retail and MEU)'!$A$85:$W$96</definedName>
    <definedName name="ActTXMEUJune" localSheetId="1">'[46]Total from CSS (Retail and MEU)'!$A$85:$W$96</definedName>
    <definedName name="ActTXMEUJune" localSheetId="2">'[46]Total from CSS (Retail and MEU)'!$A$85:$W$96</definedName>
    <definedName name="ActTXMEUJune" localSheetId="3">'[46]Total from CSS (Retail and MEU)'!$A$85:$W$96</definedName>
    <definedName name="ActTXMEUJune">'[47]Total from CSS (Retail and MEU)'!$A$85:$W$96</definedName>
    <definedName name="ActTXMEUMar" localSheetId="1">'[48]Total from CSS (Retail and MEU)'!$A$85:$W$96</definedName>
    <definedName name="ActTXMEUMar" localSheetId="2">'[48]Total from CSS (Retail and MEU)'!$A$85:$W$96</definedName>
    <definedName name="ActTXMEUMar" localSheetId="3">'[48]Total from CSS (Retail and MEU)'!$A$85:$W$96</definedName>
    <definedName name="ActTXMEUMar">'[49]Total from CSS (Retail and MEU)'!$A$85:$W$96</definedName>
    <definedName name="ActTXMEUMay" localSheetId="1">'[50]Total from CSS (Retail and MEU)'!$A$85:$W$96</definedName>
    <definedName name="ActTXMEUMay" localSheetId="2">'[50]Total from CSS (Retail and MEU)'!$A$85:$W$96</definedName>
    <definedName name="ActTXMEUMay" localSheetId="3">'[50]Total from CSS (Retail and MEU)'!$A$85:$W$96</definedName>
    <definedName name="ActTXMEUMay">'[51]Total from CSS (Retail and MEU)'!$A$85:$W$96</definedName>
    <definedName name="ActTXMEUNov" localSheetId="1">'[52]Total from CSS (Retail and MEU)'!$A$85:$W$96</definedName>
    <definedName name="ActTXMEUNov" localSheetId="2">'[52]Total from CSS (Retail and MEU)'!$A$85:$W$96</definedName>
    <definedName name="ActTXMEUNov" localSheetId="3">'[52]Total from CSS (Retail and MEU)'!$A$85:$W$96</definedName>
    <definedName name="ActTXMEUNov">'[53]Total from CSS (Retail and MEU)'!$A$85:$W$96</definedName>
    <definedName name="ActTXMEUOct" localSheetId="1">'[54]Total from CSS (Retail and MEU)'!$A$85:$W$96</definedName>
    <definedName name="ActTXMEUOct" localSheetId="2">'[54]Total from CSS (Retail and MEU)'!$A$85:$W$96</definedName>
    <definedName name="ActTXMEUOct" localSheetId="3">'[54]Total from CSS (Retail and MEU)'!$A$85:$W$96</definedName>
    <definedName name="ActTXMEUOct">'[55]Total from CSS (Retail and MEU)'!$A$85:$W$96</definedName>
    <definedName name="ActTXMEUSept" localSheetId="1">'[56]Total from CSS (Retail and MEU)'!$A$85:$W$96</definedName>
    <definedName name="ActTXMEUSept" localSheetId="2">'[56]Total from CSS (Retail and MEU)'!$A$85:$W$96</definedName>
    <definedName name="ActTXMEUSept" localSheetId="3">'[56]Total from CSS (Retail and MEU)'!$A$85:$W$96</definedName>
    <definedName name="ActTXMEUSept">'[57]Total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 localSheetId="1">#REF!</definedName>
    <definedName name="ASD" localSheetId="2">#REF!</definedName>
    <definedName name="ASD" localSheetId="3">#REF!</definedName>
    <definedName name="ASD">#REF!</definedName>
    <definedName name="ASOFDATE" localSheetId="1">'[58]Source Mar 1-2001'!#REF!</definedName>
    <definedName name="ASOFDATE" localSheetId="2">'[58]Source Mar 1-2001'!#REF!</definedName>
    <definedName name="ASOFDATE" localSheetId="3">'[58]Source Mar 1-2001'!#REF!</definedName>
    <definedName name="ASOFDATE">#REF!</definedName>
    <definedName name="Assumptions_2002" localSheetId="1">#REF!</definedName>
    <definedName name="Assumptions_2002" localSheetId="2">#REF!</definedName>
    <definedName name="Assumptions_2002" localSheetId="3">#REF!</definedName>
    <definedName name="Assumptions_2002">#REF!</definedName>
    <definedName name="Assumptions_2003" localSheetId="1">#REF!</definedName>
    <definedName name="Assumptions_2003" localSheetId="2">#REF!</definedName>
    <definedName name="Assumptions_2003" localSheetId="3">#REF!</definedName>
    <definedName name="Assumptions_2003">#REF!</definedName>
    <definedName name="Box_1">'[59]H1 1506 summary'!$E$20</definedName>
    <definedName name="Box_11">'[59]H1 1506 summary'!$E$39</definedName>
    <definedName name="Box_12">'[59]H1 1506 summary'!$E$40</definedName>
    <definedName name="Box_13">'[59]H1 1506 summary'!$E$41</definedName>
    <definedName name="Box_2">'[59]H1 1506 summary'!$E$21</definedName>
    <definedName name="Box_23">'[59]H1 1506 summary'!$E$47</definedName>
    <definedName name="Box_3">'[59]H1 1506 summary'!$E$27</definedName>
    <definedName name="Box_4">'[59]H1 1506 summary'!$E$28</definedName>
    <definedName name="Box_5">'[59]H1 1506 summary'!$E$32</definedName>
    <definedName name="Box11or12kwh">'[60]H1 1506 summary'!$C$44</definedName>
    <definedName name="Box1or2kwh">'[60]H1 1506 summary'!$E$21</definedName>
    <definedName name="Box23kwh">'[60]H1 1506 summary'!$E$54</definedName>
    <definedName name="Box3or4kwh">'[60]H1 1506 summary'!$E$30</definedName>
    <definedName name="Buses" localSheetId="0">[61]Buses!$A$3:$B$4212</definedName>
    <definedName name="Buses" localSheetId="1">[62]Buses!$A$3:$B$4212</definedName>
    <definedName name="Buses" localSheetId="2">[62]Buses!$A$3:$B$4212</definedName>
    <definedName name="Buses" localSheetId="3">[62]Buses!$A$3:$B$4212</definedName>
    <definedName name="Buses">[61]Buses!$A$3:$B$4212</definedName>
    <definedName name="BUV" localSheetId="1">#REF!</definedName>
    <definedName name="BUV" localSheetId="2">#REF!</definedName>
    <definedName name="BUV" localSheetId="3">#REF!</definedName>
    <definedName name="BUV">#REF!</definedName>
    <definedName name="Chart_Data">'[3]97PVModel'!$W$211:$AA$348</definedName>
    <definedName name="class">'[3]97PVModel'!$B$5:$O$5</definedName>
    <definedName name="Current_1" localSheetId="1">#REF!</definedName>
    <definedName name="Current_1" localSheetId="2">#REF!</definedName>
    <definedName name="Current_1" localSheetId="3">#REF!</definedName>
    <definedName name="Current_1">#REF!</definedName>
    <definedName name="Current_2" localSheetId="1">#REF!</definedName>
    <definedName name="Current_2" localSheetId="2">#REF!</definedName>
    <definedName name="Current_2" localSheetId="3">#REF!</definedName>
    <definedName name="Current_2">#REF!</definedName>
    <definedName name="Current_3" localSheetId="1">#REF!</definedName>
    <definedName name="Current_3" localSheetId="2">#REF!</definedName>
    <definedName name="Current_3" localSheetId="3">#REF!</definedName>
    <definedName name="Current_3">#REF!</definedName>
    <definedName name="date">[63]notes!$B$1</definedName>
    <definedName name="Dec_02_Actual" localSheetId="1">#REF!</definedName>
    <definedName name="Dec_02_Actual" localSheetId="2">#REF!</definedName>
    <definedName name="Dec_02_Actual" localSheetId="3">#REF!</definedName>
    <definedName name="Dec_02_Actual">#REF!</definedName>
    <definedName name="DeptID" localSheetId="1">#REF!</definedName>
    <definedName name="DeptID" localSheetId="2">#REF!</definedName>
    <definedName name="DeptID" localSheetId="3">#REF!</definedName>
    <definedName name="DeptID">#REF!</definedName>
    <definedName name="DirectLoad" localSheetId="1">'[64]Dx_Tariff&amp;COP'!#REF!</definedName>
    <definedName name="DirectLoad" localSheetId="2">'[64]Dx_Tariff&amp;COP'!#REF!</definedName>
    <definedName name="DirectLoad" localSheetId="3">'[64]Dx_Tariff&amp;COP'!#REF!</definedName>
    <definedName name="DirectLoad" localSheetId="5">'[65]Dx_Tariff&amp;COP'!#REF!</definedName>
    <definedName name="DirectLoad">'[65]Dx_Tariff&amp;COP'!#REF!</definedName>
    <definedName name="DirectRate" localSheetId="1">#REF!</definedName>
    <definedName name="DirectRate" localSheetId="2">#REF!</definedName>
    <definedName name="DirectRate" localSheetId="3">#REF!</definedName>
    <definedName name="DirectRate">#REF!</definedName>
    <definedName name="DollarFormat" localSheetId="1">#REF!</definedName>
    <definedName name="DollarFormat" localSheetId="2">#REF!</definedName>
    <definedName name="DollarFormat" localSheetId="3">#REF!</definedName>
    <definedName name="DollarFormat">#REF!</definedName>
    <definedName name="DollarFormat_Area" localSheetId="1">#REF!</definedName>
    <definedName name="DollarFormat_Area" localSheetId="2">#REF!</definedName>
    <definedName name="DollarFormat_Area" localSheetId="3">#REF!</definedName>
    <definedName name="DollarFormat_Area">#REF!</definedName>
    <definedName name="DXDepr99" localSheetId="1">#REF!</definedName>
    <definedName name="DXDepr99" localSheetId="2">#REF!</definedName>
    <definedName name="DXDepr99" localSheetId="3">#REF!</definedName>
    <definedName name="DXDepr99">#REF!</definedName>
    <definedName name="eLDC_1505" localSheetId="1">#REF!</definedName>
    <definedName name="eLDC_1505" localSheetId="2">#REF!</definedName>
    <definedName name="eLDC_1505" localSheetId="3">#REF!</definedName>
    <definedName name="eLDC_1505">#REF!</definedName>
    <definedName name="ELDCLoad" localSheetId="1">'[64]Dx_Tariff&amp;COP'!#REF!</definedName>
    <definedName name="ELDCLoad" localSheetId="2">'[64]Dx_Tariff&amp;COP'!#REF!</definedName>
    <definedName name="ELDCLoad" localSheetId="3">'[64]Dx_Tariff&amp;COP'!#REF!</definedName>
    <definedName name="ELDCLoad" localSheetId="5">'[65]Dx_Tariff&amp;COP'!#REF!</definedName>
    <definedName name="ELDCLoad">'[65]Dx_Tariff&amp;COP'!#REF!</definedName>
    <definedName name="ELDCRate" localSheetId="1">#REF!</definedName>
    <definedName name="ELDCRate" localSheetId="2">#REF!</definedName>
    <definedName name="ELDCRate" localSheetId="3">#REF!</definedName>
    <definedName name="ELDCRate">#REF!</definedName>
    <definedName name="Feb" localSheetId="1">#REF!</definedName>
    <definedName name="Feb" localSheetId="2">#REF!</definedName>
    <definedName name="Feb" localSheetId="3">#REF!</definedName>
    <definedName name="Feb">#REF!</definedName>
    <definedName name="FebActRetail" localSheetId="1">'[40]Total from CSS (Retail and MEU)'!$A$9:$X$80</definedName>
    <definedName name="FebActRetail" localSheetId="2">'[40]Total from CSS (Retail and MEU)'!$A$9:$X$80</definedName>
    <definedName name="FebActRetail" localSheetId="3">'[40]Total from CSS (Retail and MEU)'!$A$9:$X$80</definedName>
    <definedName name="FebActRetail">'[41]Total from CSS (Retail and MEU)'!$A$9:$X$80</definedName>
    <definedName name="FVRate0" localSheetId="1">'[66]Input - Proj Info'!$K$113</definedName>
    <definedName name="FVRate0" localSheetId="2">'[66]Input - Proj Info'!$K$113</definedName>
    <definedName name="FVRate0" localSheetId="3">'[66]Input - Proj Info'!$K$113</definedName>
    <definedName name="FVRate0">'[67]Input - Proj Info'!$K$113</definedName>
    <definedName name="FVRate1" localSheetId="1">'[66]Input - Proj Info'!$K$114</definedName>
    <definedName name="FVRate1" localSheetId="2">'[66]Input - Proj Info'!$K$114</definedName>
    <definedName name="FVRate1" localSheetId="3">'[66]Input - Proj Info'!$K$114</definedName>
    <definedName name="FVRate1">'[67]Input - Proj Info'!$K$114</definedName>
    <definedName name="FVRate2" localSheetId="1">'[66]Input - Proj Info'!$K$115</definedName>
    <definedName name="FVRate2" localSheetId="2">'[66]Input - Proj Info'!$K$115</definedName>
    <definedName name="FVRate2" localSheetId="3">'[66]Input - Proj Info'!$K$115</definedName>
    <definedName name="FVRate2">'[67]Input - Proj Info'!$K$115</definedName>
    <definedName name="FVRate3" localSheetId="1">'[66]Input - Proj Info'!$K$116</definedName>
    <definedName name="FVRate3" localSheetId="2">'[66]Input - Proj Info'!$K$116</definedName>
    <definedName name="FVRate3" localSheetId="3">'[66]Input - Proj Info'!$K$116</definedName>
    <definedName name="FVRate3">'[67]Input - Proj Info'!$K$116</definedName>
    <definedName name="FVRate4" localSheetId="1">'[66]Input - Proj Info'!$K$117</definedName>
    <definedName name="FVRate4" localSheetId="2">'[66]Input - Proj Info'!$K$117</definedName>
    <definedName name="FVRate4" localSheetId="3">'[66]Input - Proj Info'!$K$117</definedName>
    <definedName name="FVRate4">'[67]Input - Proj Info'!$K$117</definedName>
    <definedName name="HON_1505" localSheetId="1">#REF!</definedName>
    <definedName name="HON_1505" localSheetId="2">#REF!</definedName>
    <definedName name="HON_1505" localSheetId="3">#REF!</definedName>
    <definedName name="HON_1505">#REF!</definedName>
    <definedName name="Jan_03_Estimate_p1" localSheetId="1">#REF!</definedName>
    <definedName name="Jan_03_Estimate_p1" localSheetId="2">#REF!</definedName>
    <definedName name="Jan_03_Estimate_p1" localSheetId="3">#REF!</definedName>
    <definedName name="Jan_03_Estimate_p1">#REF!</definedName>
    <definedName name="Jan_03_Estimate_p2" localSheetId="1">#REF!</definedName>
    <definedName name="Jan_03_Estimate_p2" localSheetId="2">#REF!</definedName>
    <definedName name="Jan_03_Estimate_p2" localSheetId="3">#REF!</definedName>
    <definedName name="Jan_03_Estimate_p2">#REF!</definedName>
    <definedName name="Jan_03_p3" localSheetId="1">#REF!</definedName>
    <definedName name="Jan_03_p3" localSheetId="2">#REF!</definedName>
    <definedName name="Jan_03_p3" localSheetId="3">#REF!</definedName>
    <definedName name="Jan_03_p3">#REF!</definedName>
    <definedName name="Jan_03_p4" localSheetId="1">#REF!</definedName>
    <definedName name="Jan_03_p4" localSheetId="2">#REF!</definedName>
    <definedName name="Jan_03_p4" localSheetId="3">#REF!</definedName>
    <definedName name="Jan_03_p4">#REF!</definedName>
    <definedName name="LDC" localSheetId="1">'[64]Dx_Tariff&amp;COP'!#REF!</definedName>
    <definedName name="LDC" localSheetId="2">'[64]Dx_Tariff&amp;COP'!#REF!</definedName>
    <definedName name="LDC" localSheetId="3">'[64]Dx_Tariff&amp;COP'!#REF!</definedName>
    <definedName name="LDC" localSheetId="5">'[65]Dx_Tariff&amp;COP'!#REF!</definedName>
    <definedName name="LDC">'[65]Dx_Tariff&amp;COP'!#REF!</definedName>
    <definedName name="LDCkWh" localSheetId="1">'[64]Dx_Tariff&amp;COP'!#REF!</definedName>
    <definedName name="LDCkWh" localSheetId="2">'[64]Dx_Tariff&amp;COP'!#REF!</definedName>
    <definedName name="LDCkWh" localSheetId="3">'[64]Dx_Tariff&amp;COP'!#REF!</definedName>
    <definedName name="LDCkWh" localSheetId="5">'[65]Dx_Tariff&amp;COP'!#REF!</definedName>
    <definedName name="LDCkWh">'[65]Dx_Tariff&amp;COP'!#REF!</definedName>
    <definedName name="LDCkWh2" localSheetId="1">'[64]Dx_Tariff&amp;COP'!#REF!</definedName>
    <definedName name="LDCkWh2" localSheetId="2">'[64]Dx_Tariff&amp;COP'!#REF!</definedName>
    <definedName name="LDCkWh2" localSheetId="3">'[64]Dx_Tariff&amp;COP'!#REF!</definedName>
    <definedName name="LDCkWh2" localSheetId="5">'[65]Dx_Tariff&amp;COP'!#REF!</definedName>
    <definedName name="LDCkWh2">'[65]Dx_Tariff&amp;COP'!#REF!</definedName>
    <definedName name="LDCkWh3" localSheetId="1">'[64]Dx_Tariff&amp;COP'!#REF!</definedName>
    <definedName name="LDCkWh3" localSheetId="2">'[64]Dx_Tariff&amp;COP'!#REF!</definedName>
    <definedName name="LDCkWh3" localSheetId="3">'[64]Dx_Tariff&amp;COP'!#REF!</definedName>
    <definedName name="LDCkWh3" localSheetId="5">'[65]Dx_Tariff&amp;COP'!#REF!</definedName>
    <definedName name="LDCkWh3">'[65]Dx_Tariff&amp;COP'!#REF!</definedName>
    <definedName name="LDCLoads" localSheetId="1">'[64]Dx_Tariff&amp;COP'!#REF!</definedName>
    <definedName name="LDCLoads" localSheetId="2">'[64]Dx_Tariff&amp;COP'!#REF!</definedName>
    <definedName name="LDCLoads" localSheetId="3">'[64]Dx_Tariff&amp;COP'!#REF!</definedName>
    <definedName name="LDCLoads" localSheetId="5">'[65]Dx_Tariff&amp;COP'!#REF!</definedName>
    <definedName name="LDCLoads">'[65]Dx_Tariff&amp;COP'!#REF!</definedName>
    <definedName name="LDCRates" localSheetId="1">#REF!</definedName>
    <definedName name="LDCRates" localSheetId="2">#REF!</definedName>
    <definedName name="LDCRates" localSheetId="3">#REF!</definedName>
    <definedName name="LDCRates">#REF!</definedName>
    <definedName name="LDCRates2" localSheetId="1">#REF!</definedName>
    <definedName name="LDCRates2" localSheetId="2">#REF!</definedName>
    <definedName name="LDCRates2" localSheetId="3">#REF!</definedName>
    <definedName name="LDCRates2">#REF!</definedName>
    <definedName name="LoadForecast" localSheetId="1">'[64]Dx_Tariff&amp;COP'!#REF!</definedName>
    <definedName name="LoadForecast" localSheetId="2">'[64]Dx_Tariff&amp;COP'!#REF!</definedName>
    <definedName name="LoadForecast" localSheetId="3">'[64]Dx_Tariff&amp;COP'!#REF!</definedName>
    <definedName name="LoadForecast" localSheetId="5">'[65]Dx_Tariff&amp;COP'!#REF!</definedName>
    <definedName name="LoadForecast">'[65]Dx_Tariff&amp;COP'!#REF!</definedName>
    <definedName name="Loads" localSheetId="1">'[64]Dx_Tariff&amp;COP'!#REF!</definedName>
    <definedName name="Loads" localSheetId="2">'[64]Dx_Tariff&amp;COP'!#REF!</definedName>
    <definedName name="Loads" localSheetId="3">'[64]Dx_Tariff&amp;COP'!#REF!</definedName>
    <definedName name="Loads" localSheetId="5">'[65]Dx_Tariff&amp;COP'!#REF!</definedName>
    <definedName name="Loads">'[65]Dx_Tariff&amp;COP'!#REF!</definedName>
    <definedName name="LU" localSheetId="1">#REF!</definedName>
    <definedName name="LU" localSheetId="2">#REF!</definedName>
    <definedName name="LU" localSheetId="3">#REF!</definedName>
    <definedName name="LU">#REF!</definedName>
    <definedName name="LYN" localSheetId="1">'[58]Source Mar 1-2001'!#REF!</definedName>
    <definedName name="LYN" localSheetId="2">'[58]Source Mar 1-2001'!#REF!</definedName>
    <definedName name="LYN" localSheetId="3">'[58]Source Mar 1-2001'!#REF!</definedName>
    <definedName name="LYN">#REF!</definedName>
    <definedName name="MEULoads" localSheetId="1">'[64]Dx_Tariff&amp;COP'!#REF!</definedName>
    <definedName name="MEULoads" localSheetId="2">'[64]Dx_Tariff&amp;COP'!#REF!</definedName>
    <definedName name="MEULoads" localSheetId="3">'[64]Dx_Tariff&amp;COP'!#REF!</definedName>
    <definedName name="MEULoads" localSheetId="5">'[65]Dx_Tariff&amp;COP'!#REF!</definedName>
    <definedName name="MEULoads">'[65]Dx_Tariff&amp;COP'!#REF!</definedName>
    <definedName name="MEUR" localSheetId="1">#REF!</definedName>
    <definedName name="MEUR" localSheetId="2">#REF!</definedName>
    <definedName name="MEUR" localSheetId="3">#REF!</definedName>
    <definedName name="MEUR">#REF!</definedName>
    <definedName name="MEURates" localSheetId="1">#REF!</definedName>
    <definedName name="MEURates" localSheetId="2">#REF!</definedName>
    <definedName name="MEURates" localSheetId="3">#REF!</definedName>
    <definedName name="MEURates">#REF!</definedName>
    <definedName name="MEURTXLoad" localSheetId="1">'[64]Dx_Tariff&amp;COP'!#REF!</definedName>
    <definedName name="MEURTXLoad" localSheetId="2">'[64]Dx_Tariff&amp;COP'!#REF!</definedName>
    <definedName name="MEURTXLoad" localSheetId="3">'[64]Dx_Tariff&amp;COP'!#REF!</definedName>
    <definedName name="MEURTXLoad" localSheetId="5">'[65]Dx_Tariff&amp;COP'!#REF!</definedName>
    <definedName name="MEURTXLoad">'[65]Dx_Tariff&amp;COP'!#REF!</definedName>
    <definedName name="MEURTXRate" localSheetId="1">#REF!</definedName>
    <definedName name="MEURTXRate" localSheetId="2">#REF!</definedName>
    <definedName name="MEURTXRate" localSheetId="3">#REF!</definedName>
    <definedName name="MEURTXRate">#REF!</definedName>
    <definedName name="mil">[68]notes!$F$1</definedName>
    <definedName name="million">[69]notes!$J$1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'[70]Apr-03 Method'!$G$5</definedName>
    <definedName name="Month" localSheetId="1">'[71]Month Identifier'!$B$1</definedName>
    <definedName name="Month" localSheetId="2">'[71]Month Identifier'!$B$1</definedName>
    <definedName name="Month" localSheetId="3">'[71]Month Identifier'!$B$1</definedName>
    <definedName name="Month">'[72]Month Identifier'!$B$1</definedName>
    <definedName name="MONTHS" localSheetId="1">'[58]Source Mar 1-2001'!#REF!</definedName>
    <definedName name="MONTHS" localSheetId="2">'[58]Source Mar 1-2001'!#REF!</definedName>
    <definedName name="MONTHS" localSheetId="3">'[58]Source Mar 1-2001'!#REF!</definedName>
    <definedName name="MONTHS">#REF!</definedName>
    <definedName name="NELDC_kWhs" localSheetId="1">#REF!</definedName>
    <definedName name="NELDC_kWhs" localSheetId="2">#REF!</definedName>
    <definedName name="NELDC_kWhs" localSheetId="3">#REF!</definedName>
    <definedName name="NELDC_kWhs" localSheetId="5">#REF!</definedName>
    <definedName name="NELDC_kWhs">#REF!</definedName>
    <definedName name="NNELDCkWhs" localSheetId="1">'[64]Dx_Tariff&amp;COP'!#REF!</definedName>
    <definedName name="NNELDCkWhs" localSheetId="2">'[64]Dx_Tariff&amp;COP'!#REF!</definedName>
    <definedName name="NNELDCkWhs" localSheetId="3">'[64]Dx_Tariff&amp;COP'!#REF!</definedName>
    <definedName name="NNELDCkWhs" localSheetId="5">'[65]Dx_Tariff&amp;COP'!#REF!</definedName>
    <definedName name="NNELDCkWhs">'[65]Dx_Tariff&amp;COP'!#REF!</definedName>
    <definedName name="NvsASD">"V1999-12-29"</definedName>
    <definedName name="NvsAutoDrillOk">"VN"</definedName>
    <definedName name="NvsElapsedTime" localSheetId="1">0.000695023147272877</definedName>
    <definedName name="NvsElapsedTime" localSheetId="2">0.000695023147272877</definedName>
    <definedName name="NvsElapsedTime" localSheetId="3">0.000695023147272877</definedName>
    <definedName name="NvsElapsedTime">0.000992939814750571</definedName>
    <definedName name="NvsEndTime" localSheetId="1">36951.4243821759</definedName>
    <definedName name="NvsEndTime" localSheetId="2">36951.4243821759</definedName>
    <definedName name="NvsEndTime" localSheetId="3">36951.4243821759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BUSINESS_UNIT">"BUS_UNIT_TBL_GL"</definedName>
    <definedName name="NvsValTbl.CURRENCY_CD">"CURRENCY_CD_TBL"</definedName>
    <definedName name="Old_Print_Area_A">#REF!</definedName>
    <definedName name="overhead" localSheetId="1">'[66]Input - Proj Info'!$I$148</definedName>
    <definedName name="overhead" localSheetId="2">'[66]Input - Proj Info'!$I$148</definedName>
    <definedName name="overhead" localSheetId="3">'[66]Input - Proj Info'!$I$148</definedName>
    <definedName name="overhead">'[67]Input - Proj Info'!$I$148</definedName>
    <definedName name="Percent_Area" localSheetId="1">[73]INCOME!$I$15:$I$50,[73]INCOME!$N$15:$N$50,[73]INCOME!$X$15:$X$50,[73]INCOME!$AC$15:$AC$50</definedName>
    <definedName name="Percent_Area" localSheetId="2">[73]INCOME!$I$15:$I$50,[73]INCOME!$N$15:$N$50,[73]INCOME!$X$15:$X$50,[73]INCOME!$AC$15:$AC$50</definedName>
    <definedName name="Percent_Area" localSheetId="3">[73]INCOME!$I$15:$I$50,[73]INCOME!$N$15:$N$50,[73]INCOME!$X$15:$X$50,[73]INCOME!$AC$15:$AC$50</definedName>
    <definedName name="Percent_Area">[74]INCOME!$I$15:$I$50,[74]INCOME!$N$15:$N$50,[74]INCOME!$X$15:$X$50,[74]INCOME!$AC$15:$AC$50</definedName>
    <definedName name="_xlnm.Print_Area" localSheetId="0">'D2-2-2 (2013)'!$A$1:$S$67</definedName>
    <definedName name="_xlnm.Print_Area" localSheetId="1">'D2-2-2 (2014)'!$A$1:$S$72</definedName>
    <definedName name="_xlnm.Print_Area" localSheetId="2">'D2-2-2 (2015)'!$A$1:$S$74</definedName>
    <definedName name="_xlnm.Print_Area" localSheetId="3">'D2-2-2 (2016)'!$A$1:$S$73</definedName>
    <definedName name="_xlnm.Print_Area" localSheetId="4">'D2-2-2 (2017)'!$A$1:$S$85</definedName>
    <definedName name="_xlnm.Print_Area" localSheetId="5">'D2-2-2 (2018)'!$A$1:$S$89</definedName>
    <definedName name="_xlnm.Print_Area">#REF!</definedName>
    <definedName name="Prudential_2002" localSheetId="0">#REF!</definedName>
    <definedName name="Prudential_2002" localSheetId="1">#REF!</definedName>
    <definedName name="Prudential_2002" localSheetId="2">#REF!</definedName>
    <definedName name="Prudential_2002" localSheetId="3">#REF!</definedName>
    <definedName name="Prudential_2002">#REF!</definedName>
    <definedName name="Prudential_2003" localSheetId="0">#REF!</definedName>
    <definedName name="Prudential_2003" localSheetId="1">#REF!</definedName>
    <definedName name="Prudential_2003" localSheetId="2">#REF!</definedName>
    <definedName name="Prudential_2003" localSheetId="3">#REF!</definedName>
    <definedName name="Prudential_2003">#REF!</definedName>
    <definedName name="PV_Rate" localSheetId="1">#REF!</definedName>
    <definedName name="PV_Rate" localSheetId="2">#REF!</definedName>
    <definedName name="PV_Rate" localSheetId="3">#REF!</definedName>
    <definedName name="PV_Rate">#REF!</definedName>
    <definedName name="q1bpe" localSheetId="1">'[75]q1 2002'!$A$15:$F$21</definedName>
    <definedName name="q1bpe" localSheetId="2">'[75]q1 2002'!$A$15:$F$21</definedName>
    <definedName name="q1bpe" localSheetId="3">'[75]q1 2002'!$A$15:$F$21</definedName>
    <definedName name="q1bpe">'[76]q1 2002'!$A$15:$F$21</definedName>
    <definedName name="RateLookup" localSheetId="0">#REF!</definedName>
    <definedName name="RateLookup" localSheetId="1">#REF!</definedName>
    <definedName name="RateLookup" localSheetId="2">#REF!</definedName>
    <definedName name="RateLookup" localSheetId="3">#REF!</definedName>
    <definedName name="RateLookup">#REF!</definedName>
    <definedName name="RatesScenarios" localSheetId="1">[77]Fcst!#REF!</definedName>
    <definedName name="RatesScenarios" localSheetId="2">[77]Fcst!#REF!</definedName>
    <definedName name="RatesScenarios" localSheetId="3">[77]Fcst!#REF!</definedName>
    <definedName name="RatesScenarios" localSheetId="5">[78]Fcst!#REF!</definedName>
    <definedName name="RatesScenarios">[78]Fcst!#REF!</definedName>
    <definedName name="RBU" localSheetId="0">#REF!</definedName>
    <definedName name="RBU" localSheetId="1">#REF!</definedName>
    <definedName name="RBU" localSheetId="2">#REF!</definedName>
    <definedName name="RBU" localSheetId="3">#REF!</definedName>
    <definedName name="RBU">#REF!</definedName>
    <definedName name="Report_Date">[79]notes!$B$3</definedName>
    <definedName name="Report_Month">[79]notes!$B$4</definedName>
    <definedName name="Retailers_1505" localSheetId="0">#REF!</definedName>
    <definedName name="Retailers_1505" localSheetId="1">#REF!</definedName>
    <definedName name="Retailers_1505" localSheetId="2">#REF!</definedName>
    <definedName name="Retailers_1505" localSheetId="3">#REF!</definedName>
    <definedName name="Retailers_1505">#REF!</definedName>
    <definedName name="RetailRates" localSheetId="0">#REF!</definedName>
    <definedName name="RetailRates" localSheetId="1">#REF!</definedName>
    <definedName name="RetailRates" localSheetId="2">#REF!</definedName>
    <definedName name="RetailRates" localSheetId="3">#REF!</definedName>
    <definedName name="RetailRates">#REF!</definedName>
    <definedName name="Revised_PV_Rates">'[3]97PVModel'!$A$432:$AB$605</definedName>
    <definedName name="RID" localSheetId="1">[73]INCOME!#REF!</definedName>
    <definedName name="RID" localSheetId="2">[73]INCOME!#REF!</definedName>
    <definedName name="RID" localSheetId="3">[73]INCOME!#REF!</definedName>
    <definedName name="RID" localSheetId="5">[74]INCOME!#REF!</definedName>
    <definedName name="RID">[74]INCOME!#REF!</definedName>
    <definedName name="RMDepr" localSheetId="1">#REF!</definedName>
    <definedName name="RMDepr" localSheetId="2">#REF!</definedName>
    <definedName name="RMDepr" localSheetId="3">#REF!</definedName>
    <definedName name="RMDepr">#REF!</definedName>
    <definedName name="SCN" localSheetId="1">'[58]Source Mar 1-2001'!#REF!</definedName>
    <definedName name="SCN" localSheetId="2">'[58]Source Mar 1-2001'!#REF!</definedName>
    <definedName name="SCN" localSheetId="3">'[58]Source Mar 1-2001'!#REF!</definedName>
    <definedName name="SCN">#REF!</definedName>
    <definedName name="SFV" localSheetId="1">#REF!</definedName>
    <definedName name="SFV" localSheetId="2">#REF!</definedName>
    <definedName name="SFV" localSheetId="3">#REF!</definedName>
    <definedName name="SFV">#REF!</definedName>
    <definedName name="Split_kWh_First___Balance_040212b_Summary_Query" localSheetId="1">#REF!</definedName>
    <definedName name="Split_kWh_First___Balance_040212b_Summary_Query" localSheetId="2">#REF!</definedName>
    <definedName name="Split_kWh_First___Balance_040212b_Summary_Query" localSheetId="3">#REF!</definedName>
    <definedName name="Split_kWh_First___Balance_040212b_Summary_Query" localSheetId="5">#REF!</definedName>
    <definedName name="Split_kWh_First___Balance_040212b_Summary_Query">#REF!</definedName>
    <definedName name="START_YR" localSheetId="1">'[66]Input - Proj Info'!$M$27</definedName>
    <definedName name="START_YR" localSheetId="2">'[66]Input - Proj Info'!$M$27</definedName>
    <definedName name="START_YR" localSheetId="3">'[66]Input - Proj Info'!$M$27</definedName>
    <definedName name="START_YR">'[67]Input - Proj Info'!$M$27</definedName>
    <definedName name="Summary" localSheetId="1">#REF!</definedName>
    <definedName name="Summary" localSheetId="2">#REF!</definedName>
    <definedName name="Summary" localSheetId="3">#REF!</definedName>
    <definedName name="Summary">#REF!</definedName>
    <definedName name="thou">[68]notes!$I$1</definedName>
    <definedName name="Trade_Month">[59]notes!$B$5</definedName>
    <definedName name="TXLDCLoad" localSheetId="1">'[64]Dx_Tariff&amp;COP'!#REF!</definedName>
    <definedName name="TXLDCLoad" localSheetId="2">'[64]Dx_Tariff&amp;COP'!#REF!</definedName>
    <definedName name="TXLDCLoad" localSheetId="3">'[64]Dx_Tariff&amp;COP'!#REF!</definedName>
    <definedName name="TXLDCLoad" localSheetId="5">'[65]Dx_Tariff&amp;COP'!#REF!</definedName>
    <definedName name="TXLDCLoad">'[65]Dx_Tariff&amp;COP'!#REF!</definedName>
    <definedName name="TXLDCRate" localSheetId="1">#REF!</definedName>
    <definedName name="TXLDCRate" localSheetId="2">#REF!</definedName>
    <definedName name="TXLDCRate" localSheetId="3">#REF!</definedName>
    <definedName name="TXLDCRate">#REF!</definedName>
    <definedName name="Update_Date" localSheetId="1">'[80]47. 2003 Comp&amp;Benefits Summary'!$AB$1</definedName>
    <definedName name="Update_Date" localSheetId="2">'[80]47. 2003 Comp&amp;Benefits Summary'!$AB$1</definedName>
    <definedName name="Update_Date" localSheetId="3">'[80]47. 2003 Comp&amp;Benefits Summary'!$AB$1</definedName>
    <definedName name="Update_Date">'[81]47. 2003 Comp&amp;Benefits Summary'!$AB$1</definedName>
  </definedNames>
  <calcPr calcId="145621"/>
</workbook>
</file>

<file path=xl/calcChain.xml><?xml version="1.0" encoding="utf-8"?>
<calcChain xmlns="http://schemas.openxmlformats.org/spreadsheetml/2006/main">
  <c r="A89" i="6" l="1"/>
  <c r="A88" i="6"/>
  <c r="A87" i="6"/>
  <c r="A86" i="6"/>
  <c r="A79" i="6"/>
  <c r="A80" i="6" s="1"/>
  <c r="A81" i="6" s="1"/>
  <c r="A82" i="6" s="1"/>
  <c r="A83" i="6" s="1"/>
  <c r="A84" i="6" s="1"/>
  <c r="A78" i="6"/>
  <c r="A77" i="6"/>
  <c r="A75" i="6"/>
  <c r="A74" i="6"/>
  <c r="A73" i="6"/>
  <c r="A64" i="6"/>
  <c r="A63" i="6"/>
  <c r="A62" i="6"/>
  <c r="A61" i="6"/>
  <c r="A56" i="6"/>
  <c r="A57" i="6" s="1"/>
  <c r="A58" i="6" s="1"/>
  <c r="A59" i="6" s="1"/>
  <c r="A55" i="6"/>
  <c r="A54" i="6"/>
  <c r="K10" i="5" l="1"/>
  <c r="G84" i="6" l="1"/>
  <c r="H84" i="6" s="1"/>
  <c r="G81" i="6"/>
  <c r="H81" i="6" s="1"/>
  <c r="G80" i="6"/>
  <c r="H80" i="6" s="1"/>
  <c r="I80" i="6" s="1"/>
  <c r="G78" i="6"/>
  <c r="H76" i="6"/>
  <c r="I76" i="6" s="1"/>
  <c r="G74" i="6"/>
  <c r="H74" i="6" s="1"/>
  <c r="G73" i="6"/>
  <c r="H73" i="6" s="1"/>
  <c r="H72" i="6"/>
  <c r="G71" i="6"/>
  <c r="H71" i="6"/>
  <c r="H70" i="6"/>
  <c r="G70" i="6"/>
  <c r="G66" i="6"/>
  <c r="H66" i="6" s="1"/>
  <c r="G65" i="6"/>
  <c r="H65" i="6" s="1"/>
  <c r="G63" i="6"/>
  <c r="G62" i="6"/>
  <c r="H62" i="6" s="1"/>
  <c r="G58" i="6"/>
  <c r="H58" i="6" s="1"/>
  <c r="G57" i="6"/>
  <c r="H57" i="6" s="1"/>
  <c r="I57" i="6" s="1"/>
  <c r="G55" i="6"/>
  <c r="G54" i="6"/>
  <c r="H54" i="6" s="1"/>
  <c r="G50" i="6"/>
  <c r="H50" i="6" s="1"/>
  <c r="G49" i="6"/>
  <c r="H49" i="6" s="1"/>
  <c r="G47" i="6"/>
  <c r="G46" i="6"/>
  <c r="H46" i="6" s="1"/>
  <c r="G43" i="6"/>
  <c r="H43" i="6" s="1"/>
  <c r="G40" i="6"/>
  <c r="H40" i="6" s="1"/>
  <c r="G39" i="6"/>
  <c r="H39" i="6" s="1"/>
  <c r="G36" i="6"/>
  <c r="H36" i="6" s="1"/>
  <c r="G35" i="6"/>
  <c r="H35" i="6" s="1"/>
  <c r="G32" i="6"/>
  <c r="H32" i="6" s="1"/>
  <c r="G31" i="6"/>
  <c r="H31" i="6" s="1"/>
  <c r="G28" i="6"/>
  <c r="H28" i="6" s="1"/>
  <c r="G27" i="6"/>
  <c r="H27" i="6" s="1"/>
  <c r="G24" i="6"/>
  <c r="H24" i="6" s="1"/>
  <c r="G23" i="6"/>
  <c r="H23" i="6" s="1"/>
  <c r="G20" i="6"/>
  <c r="H20" i="6" s="1"/>
  <c r="G19" i="6"/>
  <c r="H19" i="6" s="1"/>
  <c r="G14" i="6"/>
  <c r="H14" i="6" s="1"/>
  <c r="K10" i="6"/>
  <c r="K40" i="6" s="1"/>
  <c r="M7" i="6"/>
  <c r="G79" i="5"/>
  <c r="H79" i="5" s="1"/>
  <c r="I79" i="5" s="1"/>
  <c r="G76" i="5"/>
  <c r="H76" i="5" s="1"/>
  <c r="H75" i="5"/>
  <c r="I75" i="5" s="1"/>
  <c r="G75" i="5"/>
  <c r="G72" i="5"/>
  <c r="H72" i="5" s="1"/>
  <c r="G71" i="5"/>
  <c r="G69" i="5"/>
  <c r="H68" i="5"/>
  <c r="I68" i="5" s="1"/>
  <c r="G68" i="5"/>
  <c r="G67" i="5"/>
  <c r="G65" i="5"/>
  <c r="G64" i="5"/>
  <c r="G63" i="5"/>
  <c r="H63" i="5" s="1"/>
  <c r="I63" i="5" s="1"/>
  <c r="G62" i="5"/>
  <c r="G60" i="5"/>
  <c r="G59" i="5"/>
  <c r="H59" i="5" s="1"/>
  <c r="I59" i="5" s="1"/>
  <c r="G58" i="5"/>
  <c r="G56" i="5"/>
  <c r="G55" i="5"/>
  <c r="H55" i="5" s="1"/>
  <c r="I55" i="5" s="1"/>
  <c r="G54" i="5"/>
  <c r="G52" i="5"/>
  <c r="G51" i="5"/>
  <c r="H51" i="5" s="1"/>
  <c r="I51" i="5" s="1"/>
  <c r="G50" i="5"/>
  <c r="G48" i="5"/>
  <c r="G47" i="5"/>
  <c r="H47" i="5" s="1"/>
  <c r="I47" i="5" s="1"/>
  <c r="G46" i="5"/>
  <c r="G44" i="5"/>
  <c r="G43" i="5"/>
  <c r="H43" i="5" s="1"/>
  <c r="I43" i="5" s="1"/>
  <c r="G42" i="5"/>
  <c r="G40" i="5"/>
  <c r="G39" i="5"/>
  <c r="H39" i="5" s="1"/>
  <c r="I39" i="5" s="1"/>
  <c r="G38" i="5"/>
  <c r="G36" i="5"/>
  <c r="G35" i="5"/>
  <c r="H35" i="5" s="1"/>
  <c r="I35" i="5" s="1"/>
  <c r="G34" i="5"/>
  <c r="G32" i="5"/>
  <c r="G31" i="5"/>
  <c r="H31" i="5" s="1"/>
  <c r="I31" i="5" s="1"/>
  <c r="G30" i="5"/>
  <c r="G28" i="5"/>
  <c r="G27" i="5"/>
  <c r="H27" i="5" s="1"/>
  <c r="I27" i="5" s="1"/>
  <c r="G26" i="5"/>
  <c r="G24" i="5"/>
  <c r="G23" i="5"/>
  <c r="H23" i="5" s="1"/>
  <c r="I23" i="5" s="1"/>
  <c r="G22" i="5"/>
  <c r="G20" i="5"/>
  <c r="G19" i="5"/>
  <c r="H19" i="5" s="1"/>
  <c r="I19" i="5" s="1"/>
  <c r="G18" i="5"/>
  <c r="G16" i="5"/>
  <c r="G15" i="5"/>
  <c r="H15" i="5" s="1"/>
  <c r="I15" i="5" s="1"/>
  <c r="G14" i="5"/>
  <c r="K70" i="5"/>
  <c r="M7" i="5"/>
  <c r="O8" i="5" s="1"/>
  <c r="M70" i="4"/>
  <c r="M73" i="4" s="1"/>
  <c r="K70" i="4"/>
  <c r="K73" i="4" s="1"/>
  <c r="F68" i="4"/>
  <c r="E68" i="4"/>
  <c r="O67" i="4"/>
  <c r="G67" i="4"/>
  <c r="H67" i="4" s="1"/>
  <c r="I67" i="4" s="1"/>
  <c r="O66" i="4"/>
  <c r="G66" i="4"/>
  <c r="H66" i="4" s="1"/>
  <c r="I66" i="4" s="1"/>
  <c r="O65" i="4"/>
  <c r="G65" i="4"/>
  <c r="H65" i="4" s="1"/>
  <c r="I65" i="4" s="1"/>
  <c r="A65" i="4"/>
  <c r="A66" i="4" s="1"/>
  <c r="A67" i="4" s="1"/>
  <c r="A68" i="4" s="1"/>
  <c r="A70" i="4" s="1"/>
  <c r="A71" i="4" s="1"/>
  <c r="A72" i="4" s="1"/>
  <c r="A73" i="4" s="1"/>
  <c r="G64" i="4"/>
  <c r="H64" i="4" s="1"/>
  <c r="I64" i="4" s="1"/>
  <c r="Q64" i="4" s="1"/>
  <c r="G63" i="4"/>
  <c r="H63" i="4" s="1"/>
  <c r="I63" i="4" s="1"/>
  <c r="Q63" i="4" s="1"/>
  <c r="G62" i="4"/>
  <c r="H62" i="4" s="1"/>
  <c r="I62" i="4" s="1"/>
  <c r="Q62" i="4" s="1"/>
  <c r="G61" i="4"/>
  <c r="H61" i="4" s="1"/>
  <c r="I61" i="4" s="1"/>
  <c r="Q61" i="4" s="1"/>
  <c r="G60" i="4"/>
  <c r="H60" i="4" s="1"/>
  <c r="I60" i="4" s="1"/>
  <c r="G59" i="4"/>
  <c r="H59" i="4" s="1"/>
  <c r="I59" i="4" s="1"/>
  <c r="Q59" i="4" s="1"/>
  <c r="G58" i="4"/>
  <c r="H58" i="4" s="1"/>
  <c r="I58" i="4" s="1"/>
  <c r="Q58" i="4" s="1"/>
  <c r="G57" i="4"/>
  <c r="H57" i="4" s="1"/>
  <c r="I57" i="4" s="1"/>
  <c r="Q57" i="4" s="1"/>
  <c r="G56" i="4"/>
  <c r="H56" i="4" s="1"/>
  <c r="I56" i="4" s="1"/>
  <c r="Q56" i="4" s="1"/>
  <c r="I55" i="4"/>
  <c r="Q55" i="4" s="1"/>
  <c r="G55" i="4"/>
  <c r="H55" i="4" s="1"/>
  <c r="G54" i="4"/>
  <c r="H54" i="4" s="1"/>
  <c r="I54" i="4" s="1"/>
  <c r="Q54" i="4" s="1"/>
  <c r="G53" i="4"/>
  <c r="H53" i="4" s="1"/>
  <c r="I53" i="4" s="1"/>
  <c r="Q53" i="4" s="1"/>
  <c r="G52" i="4"/>
  <c r="H52" i="4" s="1"/>
  <c r="I52" i="4" s="1"/>
  <c r="Q52" i="4" s="1"/>
  <c r="G51" i="4"/>
  <c r="H51" i="4" s="1"/>
  <c r="I51" i="4" s="1"/>
  <c r="Q51" i="4" s="1"/>
  <c r="G50" i="4"/>
  <c r="H50" i="4" s="1"/>
  <c r="I50" i="4" s="1"/>
  <c r="Q50" i="4" s="1"/>
  <c r="G49" i="4"/>
  <c r="H49" i="4" s="1"/>
  <c r="I49" i="4" s="1"/>
  <c r="Q49" i="4" s="1"/>
  <c r="G48" i="4"/>
  <c r="H48" i="4" s="1"/>
  <c r="I48" i="4" s="1"/>
  <c r="Q48" i="4" s="1"/>
  <c r="G47" i="4"/>
  <c r="H47" i="4" s="1"/>
  <c r="I47" i="4" s="1"/>
  <c r="Q47" i="4" s="1"/>
  <c r="G46" i="4"/>
  <c r="H46" i="4" s="1"/>
  <c r="I46" i="4" s="1"/>
  <c r="Q46" i="4" s="1"/>
  <c r="G45" i="4"/>
  <c r="H45" i="4" s="1"/>
  <c r="I45" i="4" s="1"/>
  <c r="Q45" i="4" s="1"/>
  <c r="G44" i="4"/>
  <c r="H44" i="4" s="1"/>
  <c r="I44" i="4" s="1"/>
  <c r="Q44" i="4" s="1"/>
  <c r="G43" i="4"/>
  <c r="H43" i="4" s="1"/>
  <c r="I43" i="4" s="1"/>
  <c r="Q43" i="4" s="1"/>
  <c r="G42" i="4"/>
  <c r="H42" i="4" s="1"/>
  <c r="I42" i="4" s="1"/>
  <c r="Q42" i="4" s="1"/>
  <c r="G41" i="4"/>
  <c r="H41" i="4" s="1"/>
  <c r="I41" i="4" s="1"/>
  <c r="Q41" i="4" s="1"/>
  <c r="G40" i="4"/>
  <c r="H40" i="4" s="1"/>
  <c r="I40" i="4" s="1"/>
  <c r="Q40" i="4" s="1"/>
  <c r="G39" i="4"/>
  <c r="H39" i="4" s="1"/>
  <c r="I39" i="4" s="1"/>
  <c r="Q39" i="4" s="1"/>
  <c r="G38" i="4"/>
  <c r="H38" i="4" s="1"/>
  <c r="I38" i="4" s="1"/>
  <c r="Q38" i="4" s="1"/>
  <c r="G37" i="4"/>
  <c r="H37" i="4" s="1"/>
  <c r="I37" i="4" s="1"/>
  <c r="Q37" i="4" s="1"/>
  <c r="G36" i="4"/>
  <c r="H36" i="4" s="1"/>
  <c r="I36" i="4" s="1"/>
  <c r="Q36" i="4" s="1"/>
  <c r="G35" i="4"/>
  <c r="H35" i="4" s="1"/>
  <c r="I35" i="4" s="1"/>
  <c r="Q35" i="4" s="1"/>
  <c r="G34" i="4"/>
  <c r="H34" i="4" s="1"/>
  <c r="I34" i="4" s="1"/>
  <c r="Q34" i="4" s="1"/>
  <c r="G33" i="4"/>
  <c r="H33" i="4" s="1"/>
  <c r="I33" i="4" s="1"/>
  <c r="Q33" i="4" s="1"/>
  <c r="G32" i="4"/>
  <c r="H32" i="4" s="1"/>
  <c r="I32" i="4" s="1"/>
  <c r="Q32" i="4" s="1"/>
  <c r="G31" i="4"/>
  <c r="H31" i="4" s="1"/>
  <c r="I31" i="4" s="1"/>
  <c r="Q31" i="4" s="1"/>
  <c r="G30" i="4"/>
  <c r="H30" i="4" s="1"/>
  <c r="I30" i="4" s="1"/>
  <c r="Q30" i="4" s="1"/>
  <c r="G29" i="4"/>
  <c r="H29" i="4" s="1"/>
  <c r="I29" i="4" s="1"/>
  <c r="Q29" i="4" s="1"/>
  <c r="G28" i="4"/>
  <c r="H28" i="4" s="1"/>
  <c r="I28" i="4" s="1"/>
  <c r="Q28" i="4" s="1"/>
  <c r="I27" i="4"/>
  <c r="Q27" i="4" s="1"/>
  <c r="G27" i="4"/>
  <c r="H27" i="4" s="1"/>
  <c r="G26" i="4"/>
  <c r="H26" i="4" s="1"/>
  <c r="I26" i="4" s="1"/>
  <c r="Q26" i="4" s="1"/>
  <c r="G25" i="4"/>
  <c r="H25" i="4" s="1"/>
  <c r="I25" i="4" s="1"/>
  <c r="Q25" i="4" s="1"/>
  <c r="G24" i="4"/>
  <c r="H24" i="4" s="1"/>
  <c r="I24" i="4" s="1"/>
  <c r="Q24" i="4" s="1"/>
  <c r="G23" i="4"/>
  <c r="H23" i="4" s="1"/>
  <c r="I23" i="4" s="1"/>
  <c r="Q23" i="4" s="1"/>
  <c r="G22" i="4"/>
  <c r="H22" i="4" s="1"/>
  <c r="I22" i="4" s="1"/>
  <c r="Q22" i="4" s="1"/>
  <c r="G21" i="4"/>
  <c r="H21" i="4" s="1"/>
  <c r="I21" i="4" s="1"/>
  <c r="Q21" i="4" s="1"/>
  <c r="G20" i="4"/>
  <c r="H20" i="4" s="1"/>
  <c r="I20" i="4" s="1"/>
  <c r="Q20" i="4" s="1"/>
  <c r="G19" i="4"/>
  <c r="H19" i="4" s="1"/>
  <c r="I19" i="4" s="1"/>
  <c r="Q19" i="4" s="1"/>
  <c r="G18" i="4"/>
  <c r="H18" i="4" s="1"/>
  <c r="I18" i="4" s="1"/>
  <c r="Q18" i="4" s="1"/>
  <c r="G17" i="4"/>
  <c r="H17" i="4" s="1"/>
  <c r="I17" i="4" s="1"/>
  <c r="Q17" i="4" s="1"/>
  <c r="G16" i="4"/>
  <c r="H16" i="4" s="1"/>
  <c r="I16" i="4" s="1"/>
  <c r="Q16" i="4" s="1"/>
  <c r="G15" i="4"/>
  <c r="H15" i="4" s="1"/>
  <c r="I15" i="4" s="1"/>
  <c r="Q15" i="4" s="1"/>
  <c r="G14" i="4"/>
  <c r="H14" i="4" s="1"/>
  <c r="I14" i="4" s="1"/>
  <c r="Q14" i="4" s="1"/>
  <c r="M71" i="3"/>
  <c r="K71" i="3"/>
  <c r="K74" i="3" s="1"/>
  <c r="V69" i="3"/>
  <c r="H69" i="3"/>
  <c r="I69" i="3" s="1"/>
  <c r="Q69" i="3" s="1"/>
  <c r="G69" i="3"/>
  <c r="V68" i="3"/>
  <c r="Q68" i="3"/>
  <c r="G68" i="3"/>
  <c r="H68" i="3" s="1"/>
  <c r="I68" i="3" s="1"/>
  <c r="V67" i="3"/>
  <c r="I67" i="3"/>
  <c r="Q67" i="3" s="1"/>
  <c r="G67" i="3"/>
  <c r="H67" i="3" s="1"/>
  <c r="V66" i="3"/>
  <c r="I66" i="3"/>
  <c r="Q66" i="3" s="1"/>
  <c r="H66" i="3"/>
  <c r="G66" i="3"/>
  <c r="V65" i="3"/>
  <c r="H65" i="3"/>
  <c r="I65" i="3" s="1"/>
  <c r="Q65" i="3" s="1"/>
  <c r="G65" i="3"/>
  <c r="V64" i="3"/>
  <c r="Q64" i="3"/>
  <c r="G64" i="3"/>
  <c r="H64" i="3" s="1"/>
  <c r="I64" i="3" s="1"/>
  <c r="V63" i="3"/>
  <c r="G63" i="3"/>
  <c r="H63" i="3" s="1"/>
  <c r="I63" i="3" s="1"/>
  <c r="Q63" i="3" s="1"/>
  <c r="V62" i="3"/>
  <c r="Q62" i="3"/>
  <c r="G62" i="3"/>
  <c r="H62" i="3" s="1"/>
  <c r="I62" i="3" s="1"/>
  <c r="V61" i="3"/>
  <c r="T61" i="3"/>
  <c r="G61" i="3"/>
  <c r="H61" i="3" s="1"/>
  <c r="I61" i="3" s="1"/>
  <c r="Q61" i="3" s="1"/>
  <c r="V60" i="3"/>
  <c r="Q60" i="3"/>
  <c r="G60" i="3"/>
  <c r="H60" i="3" s="1"/>
  <c r="I60" i="3" s="1"/>
  <c r="V59" i="3"/>
  <c r="I59" i="3"/>
  <c r="Q59" i="3" s="1"/>
  <c r="G59" i="3"/>
  <c r="H59" i="3" s="1"/>
  <c r="V58" i="3"/>
  <c r="T58" i="3"/>
  <c r="I58" i="3"/>
  <c r="Q58" i="3" s="1"/>
  <c r="G58" i="3"/>
  <c r="H58" i="3" s="1"/>
  <c r="V57" i="3"/>
  <c r="T57" i="3"/>
  <c r="I57" i="3"/>
  <c r="Q57" i="3" s="1"/>
  <c r="G57" i="3"/>
  <c r="H57" i="3" s="1"/>
  <c r="V56" i="3"/>
  <c r="T56" i="3"/>
  <c r="I56" i="3"/>
  <c r="Q56" i="3" s="1"/>
  <c r="G56" i="3"/>
  <c r="H56" i="3" s="1"/>
  <c r="V55" i="3"/>
  <c r="T55" i="3"/>
  <c r="I55" i="3"/>
  <c r="Q55" i="3" s="1"/>
  <c r="G55" i="3"/>
  <c r="H55" i="3" s="1"/>
  <c r="V54" i="3"/>
  <c r="T54" i="3"/>
  <c r="I54" i="3"/>
  <c r="Q54" i="3" s="1"/>
  <c r="G54" i="3"/>
  <c r="H54" i="3" s="1"/>
  <c r="A54" i="3"/>
  <c r="A55" i="3" s="1"/>
  <c r="A56" i="3" s="1"/>
  <c r="A57" i="3" s="1"/>
  <c r="A58" i="3" s="1"/>
  <c r="A59" i="3" s="1"/>
  <c r="A61" i="3" s="1"/>
  <c r="A62" i="3" s="1"/>
  <c r="A63" i="3" s="1"/>
  <c r="A64" i="3" s="1"/>
  <c r="A71" i="3" s="1"/>
  <c r="A72" i="3" s="1"/>
  <c r="A73" i="3" s="1"/>
  <c r="A74" i="3" s="1"/>
  <c r="V53" i="3"/>
  <c r="T53" i="3"/>
  <c r="I53" i="3"/>
  <c r="Q53" i="3" s="1"/>
  <c r="G53" i="3"/>
  <c r="H53" i="3" s="1"/>
  <c r="A53" i="3"/>
  <c r="V52" i="3"/>
  <c r="T52" i="3"/>
  <c r="I52" i="3"/>
  <c r="Q52" i="3" s="1"/>
  <c r="G52" i="3"/>
  <c r="H52" i="3" s="1"/>
  <c r="V51" i="3"/>
  <c r="U51" i="3"/>
  <c r="T51" i="3"/>
  <c r="H51" i="3"/>
  <c r="I51" i="3" s="1"/>
  <c r="Q51" i="3" s="1"/>
  <c r="G51" i="3"/>
  <c r="V50" i="3"/>
  <c r="T50" i="3"/>
  <c r="G50" i="3"/>
  <c r="H50" i="3" s="1"/>
  <c r="I50" i="3" s="1"/>
  <c r="Q50" i="3" s="1"/>
  <c r="T49" i="3"/>
  <c r="O49" i="3"/>
  <c r="I49" i="3"/>
  <c r="H49" i="3"/>
  <c r="G49" i="3"/>
  <c r="V48" i="3"/>
  <c r="U48" i="3"/>
  <c r="T48" i="3"/>
  <c r="H48" i="3"/>
  <c r="I48" i="3" s="1"/>
  <c r="Q48" i="3" s="1"/>
  <c r="G48" i="3"/>
  <c r="V47" i="3"/>
  <c r="T47" i="3"/>
  <c r="Q47" i="3"/>
  <c r="G47" i="3"/>
  <c r="H47" i="3" s="1"/>
  <c r="I47" i="3" s="1"/>
  <c r="V46" i="3"/>
  <c r="T46" i="3"/>
  <c r="G46" i="3"/>
  <c r="H46" i="3" s="1"/>
  <c r="I46" i="3" s="1"/>
  <c r="Q46" i="3" s="1"/>
  <c r="V45" i="3"/>
  <c r="U45" i="3"/>
  <c r="T45" i="3"/>
  <c r="I45" i="3"/>
  <c r="Q45" i="3" s="1"/>
  <c r="H45" i="3"/>
  <c r="G45" i="3"/>
  <c r="V44" i="3"/>
  <c r="U44" i="3"/>
  <c r="T44" i="3"/>
  <c r="H44" i="3"/>
  <c r="I44" i="3" s="1"/>
  <c r="Q44" i="3" s="1"/>
  <c r="G44" i="3"/>
  <c r="V43" i="3"/>
  <c r="T43" i="3"/>
  <c r="U43" i="3" s="1"/>
  <c r="Q43" i="3"/>
  <c r="G43" i="3"/>
  <c r="H43" i="3" s="1"/>
  <c r="I43" i="3" s="1"/>
  <c r="V42" i="3"/>
  <c r="T42" i="3"/>
  <c r="G42" i="3"/>
  <c r="H42" i="3" s="1"/>
  <c r="I42" i="3" s="1"/>
  <c r="Q42" i="3" s="1"/>
  <c r="V41" i="3"/>
  <c r="U41" i="3"/>
  <c r="T41" i="3"/>
  <c r="I41" i="3"/>
  <c r="Q41" i="3" s="1"/>
  <c r="H41" i="3"/>
  <c r="G41" i="3"/>
  <c r="V40" i="3"/>
  <c r="U40" i="3"/>
  <c r="T40" i="3"/>
  <c r="H40" i="3"/>
  <c r="I40" i="3" s="1"/>
  <c r="Q40" i="3" s="1"/>
  <c r="G40" i="3"/>
  <c r="V39" i="3"/>
  <c r="T39" i="3"/>
  <c r="U39" i="3" s="1"/>
  <c r="Q39" i="3"/>
  <c r="G39" i="3"/>
  <c r="H39" i="3" s="1"/>
  <c r="I39" i="3" s="1"/>
  <c r="V38" i="3"/>
  <c r="T38" i="3"/>
  <c r="G38" i="3"/>
  <c r="H38" i="3" s="1"/>
  <c r="I38" i="3" s="1"/>
  <c r="Q38" i="3" s="1"/>
  <c r="V37" i="3"/>
  <c r="U37" i="3"/>
  <c r="T37" i="3"/>
  <c r="I37" i="3"/>
  <c r="Q37" i="3" s="1"/>
  <c r="H37" i="3"/>
  <c r="G37" i="3"/>
  <c r="V36" i="3"/>
  <c r="U36" i="3"/>
  <c r="T36" i="3"/>
  <c r="H36" i="3"/>
  <c r="I36" i="3" s="1"/>
  <c r="Q36" i="3" s="1"/>
  <c r="G36" i="3"/>
  <c r="V35" i="3"/>
  <c r="T35" i="3"/>
  <c r="U35" i="3" s="1"/>
  <c r="Q35" i="3"/>
  <c r="G35" i="3"/>
  <c r="H35" i="3" s="1"/>
  <c r="I35" i="3" s="1"/>
  <c r="V34" i="3"/>
  <c r="T34" i="3"/>
  <c r="G34" i="3"/>
  <c r="H34" i="3" s="1"/>
  <c r="I34" i="3" s="1"/>
  <c r="Q34" i="3" s="1"/>
  <c r="V33" i="3"/>
  <c r="U33" i="3"/>
  <c r="T33" i="3"/>
  <c r="I33" i="3"/>
  <c r="Q33" i="3" s="1"/>
  <c r="H33" i="3"/>
  <c r="G33" i="3"/>
  <c r="T32" i="3"/>
  <c r="U32" i="3" s="1"/>
  <c r="O32" i="3"/>
  <c r="O71" i="3" s="1"/>
  <c r="O74" i="3" s="1"/>
  <c r="I32" i="3"/>
  <c r="H32" i="3"/>
  <c r="G32" i="3"/>
  <c r="V31" i="3"/>
  <c r="U31" i="3"/>
  <c r="T31" i="3"/>
  <c r="H31" i="3"/>
  <c r="I31" i="3" s="1"/>
  <c r="Q31" i="3" s="1"/>
  <c r="G31" i="3"/>
  <c r="V30" i="3"/>
  <c r="T30" i="3"/>
  <c r="Q30" i="3"/>
  <c r="G30" i="3"/>
  <c r="H30" i="3" s="1"/>
  <c r="I30" i="3" s="1"/>
  <c r="V29" i="3"/>
  <c r="T29" i="3"/>
  <c r="G29" i="3"/>
  <c r="H29" i="3" s="1"/>
  <c r="I29" i="3" s="1"/>
  <c r="Q29" i="3" s="1"/>
  <c r="V28" i="3"/>
  <c r="U28" i="3"/>
  <c r="T28" i="3"/>
  <c r="I28" i="3"/>
  <c r="Q28" i="3" s="1"/>
  <c r="H28" i="3"/>
  <c r="G28" i="3"/>
  <c r="V27" i="3"/>
  <c r="U27" i="3"/>
  <c r="T27" i="3"/>
  <c r="H27" i="3"/>
  <c r="I27" i="3" s="1"/>
  <c r="Q27" i="3" s="1"/>
  <c r="G27" i="3"/>
  <c r="V26" i="3"/>
  <c r="T26" i="3"/>
  <c r="Q26" i="3"/>
  <c r="G26" i="3"/>
  <c r="H26" i="3" s="1"/>
  <c r="I26" i="3" s="1"/>
  <c r="V25" i="3"/>
  <c r="T25" i="3"/>
  <c r="G25" i="3"/>
  <c r="H25" i="3" s="1"/>
  <c r="I25" i="3" s="1"/>
  <c r="Q25" i="3" s="1"/>
  <c r="V24" i="3"/>
  <c r="T24" i="3"/>
  <c r="I24" i="3"/>
  <c r="Q24" i="3" s="1"/>
  <c r="H24" i="3"/>
  <c r="G24" i="3"/>
  <c r="V23" i="3"/>
  <c r="U23" i="3"/>
  <c r="T23" i="3"/>
  <c r="H23" i="3"/>
  <c r="I23" i="3" s="1"/>
  <c r="Q23" i="3" s="1"/>
  <c r="G23" i="3"/>
  <c r="V22" i="3"/>
  <c r="T22" i="3"/>
  <c r="Q22" i="3"/>
  <c r="G22" i="3"/>
  <c r="H22" i="3" s="1"/>
  <c r="I22" i="3" s="1"/>
  <c r="V21" i="3"/>
  <c r="T21" i="3"/>
  <c r="G21" i="3"/>
  <c r="H21" i="3" s="1"/>
  <c r="I21" i="3" s="1"/>
  <c r="Q21" i="3" s="1"/>
  <c r="V20" i="3"/>
  <c r="U20" i="3"/>
  <c r="T20" i="3"/>
  <c r="I20" i="3"/>
  <c r="Q20" i="3" s="1"/>
  <c r="H20" i="3"/>
  <c r="G20" i="3"/>
  <c r="V19" i="3"/>
  <c r="U19" i="3"/>
  <c r="T19" i="3"/>
  <c r="H19" i="3"/>
  <c r="I19" i="3" s="1"/>
  <c r="Q19" i="3" s="1"/>
  <c r="G19" i="3"/>
  <c r="V18" i="3"/>
  <c r="T18" i="3"/>
  <c r="Q18" i="3"/>
  <c r="G18" i="3"/>
  <c r="H18" i="3" s="1"/>
  <c r="I18" i="3" s="1"/>
  <c r="V17" i="3"/>
  <c r="T17" i="3"/>
  <c r="G17" i="3"/>
  <c r="H17" i="3" s="1"/>
  <c r="I17" i="3" s="1"/>
  <c r="Q17" i="3" s="1"/>
  <c r="V16" i="3"/>
  <c r="T16" i="3"/>
  <c r="I16" i="3"/>
  <c r="Q16" i="3" s="1"/>
  <c r="H16" i="3"/>
  <c r="G16" i="3"/>
  <c r="V15" i="3"/>
  <c r="U15" i="3"/>
  <c r="T15" i="3"/>
  <c r="H15" i="3"/>
  <c r="I15" i="3" s="1"/>
  <c r="Q15" i="3" s="1"/>
  <c r="G15" i="3"/>
  <c r="V14" i="3"/>
  <c r="T14" i="3"/>
  <c r="Q14" i="3"/>
  <c r="G14" i="3"/>
  <c r="H14" i="3" s="1"/>
  <c r="I14" i="3" s="1"/>
  <c r="K72" i="2"/>
  <c r="M69" i="2"/>
  <c r="K69" i="2"/>
  <c r="G67" i="2"/>
  <c r="H67" i="2" s="1"/>
  <c r="I67" i="2" s="1"/>
  <c r="Q67" i="2" s="1"/>
  <c r="I66" i="2"/>
  <c r="Q66" i="2" s="1"/>
  <c r="G66" i="2"/>
  <c r="H66" i="2" s="1"/>
  <c r="G65" i="2"/>
  <c r="H65" i="2" s="1"/>
  <c r="I65" i="2" s="1"/>
  <c r="Q65" i="2" s="1"/>
  <c r="W64" i="2"/>
  <c r="V64" i="2"/>
  <c r="O64" i="2"/>
  <c r="I64" i="2"/>
  <c r="G64" i="2"/>
  <c r="H64" i="2" s="1"/>
  <c r="W63" i="2"/>
  <c r="Q63" i="2"/>
  <c r="O63" i="2"/>
  <c r="V63" i="2" s="1"/>
  <c r="G63" i="2"/>
  <c r="H63" i="2" s="1"/>
  <c r="I63" i="2" s="1"/>
  <c r="W62" i="2"/>
  <c r="V62" i="2"/>
  <c r="G62" i="2"/>
  <c r="H62" i="2" s="1"/>
  <c r="I62" i="2" s="1"/>
  <c r="Q62" i="2" s="1"/>
  <c r="W61" i="2"/>
  <c r="V61" i="2"/>
  <c r="G61" i="2"/>
  <c r="H61" i="2" s="1"/>
  <c r="I61" i="2" s="1"/>
  <c r="Q61" i="2" s="1"/>
  <c r="W60" i="2"/>
  <c r="V60" i="2"/>
  <c r="G60" i="2"/>
  <c r="H60" i="2" s="1"/>
  <c r="I60" i="2" s="1"/>
  <c r="Q60" i="2" s="1"/>
  <c r="W59" i="2"/>
  <c r="V59" i="2"/>
  <c r="I59" i="2"/>
  <c r="Q59" i="2" s="1"/>
  <c r="G59" i="2"/>
  <c r="H59" i="2" s="1"/>
  <c r="W58" i="2"/>
  <c r="V58" i="2"/>
  <c r="I58" i="2"/>
  <c r="Q58" i="2" s="1"/>
  <c r="G58" i="2"/>
  <c r="H58" i="2" s="1"/>
  <c r="W57" i="2"/>
  <c r="V57" i="2"/>
  <c r="I57" i="2"/>
  <c r="Q57" i="2" s="1"/>
  <c r="G57" i="2"/>
  <c r="H57" i="2" s="1"/>
  <c r="W56" i="2"/>
  <c r="V56" i="2"/>
  <c r="T56" i="2"/>
  <c r="U56" i="3" s="1"/>
  <c r="G56" i="2"/>
  <c r="H56" i="2" s="1"/>
  <c r="I56" i="2" s="1"/>
  <c r="Q56" i="2" s="1"/>
  <c r="W55" i="2"/>
  <c r="V55" i="2"/>
  <c r="T55" i="2"/>
  <c r="U55" i="3" s="1"/>
  <c r="I55" i="2"/>
  <c r="Q55" i="2" s="1"/>
  <c r="G55" i="2"/>
  <c r="H55" i="2" s="1"/>
  <c r="W54" i="2"/>
  <c r="V54" i="2"/>
  <c r="T54" i="2"/>
  <c r="U54" i="3" s="1"/>
  <c r="G54" i="2"/>
  <c r="H54" i="2" s="1"/>
  <c r="I54" i="2" s="1"/>
  <c r="Q54" i="2" s="1"/>
  <c r="W53" i="2"/>
  <c r="V53" i="2"/>
  <c r="T53" i="2"/>
  <c r="U53" i="3" s="1"/>
  <c r="I53" i="2"/>
  <c r="Q53" i="2" s="1"/>
  <c r="G53" i="2"/>
  <c r="H53" i="2" s="1"/>
  <c r="A53" i="2"/>
  <c r="A54" i="2" s="1"/>
  <c r="A55" i="2" s="1"/>
  <c r="A56" i="2" s="1"/>
  <c r="A57" i="2" s="1"/>
  <c r="A58" i="2" s="1"/>
  <c r="A59" i="2" s="1"/>
  <c r="A61" i="2" s="1"/>
  <c r="A62" i="2" s="1"/>
  <c r="A63" i="2" s="1"/>
  <c r="A64" i="2" s="1"/>
  <c r="A69" i="2" s="1"/>
  <c r="A70" i="2" s="1"/>
  <c r="A71" i="2" s="1"/>
  <c r="A72" i="2" s="1"/>
  <c r="W52" i="2"/>
  <c r="V52" i="2"/>
  <c r="T52" i="2"/>
  <c r="U52" i="3" s="1"/>
  <c r="G52" i="2"/>
  <c r="H52" i="2" s="1"/>
  <c r="I52" i="2" s="1"/>
  <c r="Q52" i="2" s="1"/>
  <c r="W51" i="2"/>
  <c r="V51" i="2"/>
  <c r="T51" i="2"/>
  <c r="I51" i="2"/>
  <c r="Q51" i="2" s="1"/>
  <c r="H51" i="2"/>
  <c r="G51" i="2"/>
  <c r="W50" i="2"/>
  <c r="V50" i="2"/>
  <c r="T50" i="2"/>
  <c r="U50" i="3" s="1"/>
  <c r="H50" i="2"/>
  <c r="I50" i="2" s="1"/>
  <c r="Q50" i="2" s="1"/>
  <c r="G50" i="2"/>
  <c r="W49" i="2"/>
  <c r="V49" i="2"/>
  <c r="T49" i="2"/>
  <c r="U49" i="3" s="1"/>
  <c r="W49" i="3" s="1"/>
  <c r="G49" i="2"/>
  <c r="H49" i="2" s="1"/>
  <c r="I49" i="2" s="1"/>
  <c r="Q49" i="2" s="1"/>
  <c r="W48" i="2"/>
  <c r="V48" i="2"/>
  <c r="T48" i="2"/>
  <c r="H48" i="2"/>
  <c r="I48" i="2" s="1"/>
  <c r="Q48" i="2" s="1"/>
  <c r="G48" i="2"/>
  <c r="W47" i="2"/>
  <c r="V47" i="2"/>
  <c r="T47" i="2"/>
  <c r="U47" i="3" s="1"/>
  <c r="G47" i="2"/>
  <c r="H47" i="2" s="1"/>
  <c r="I47" i="2" s="1"/>
  <c r="Q47" i="2" s="1"/>
  <c r="W46" i="2"/>
  <c r="V46" i="2"/>
  <c r="T46" i="2"/>
  <c r="U46" i="3" s="1"/>
  <c r="H46" i="2"/>
  <c r="I46" i="2" s="1"/>
  <c r="Q46" i="2" s="1"/>
  <c r="G46" i="2"/>
  <c r="W45" i="2"/>
  <c r="V45" i="2"/>
  <c r="T45" i="2"/>
  <c r="Q45" i="2"/>
  <c r="O45" i="2"/>
  <c r="W44" i="2"/>
  <c r="V44" i="2"/>
  <c r="T44" i="2"/>
  <c r="I44" i="2"/>
  <c r="Q44" i="2" s="1"/>
  <c r="H44" i="2"/>
  <c r="G44" i="2"/>
  <c r="A44" i="2"/>
  <c r="A45" i="2" s="1"/>
  <c r="A47" i="2" s="1"/>
  <c r="A48" i="2" s="1"/>
  <c r="A49" i="2" s="1"/>
  <c r="A50" i="2" s="1"/>
  <c r="W43" i="2"/>
  <c r="V43" i="2"/>
  <c r="T43" i="2"/>
  <c r="H43" i="2"/>
  <c r="I43" i="2" s="1"/>
  <c r="Q43" i="2" s="1"/>
  <c r="G43" i="2"/>
  <c r="W42" i="2"/>
  <c r="V42" i="2"/>
  <c r="T42" i="2"/>
  <c r="U42" i="3" s="1"/>
  <c r="G42" i="2"/>
  <c r="H42" i="2" s="1"/>
  <c r="I42" i="2" s="1"/>
  <c r="Q42" i="2" s="1"/>
  <c r="W41" i="2"/>
  <c r="V41" i="2"/>
  <c r="T41" i="2"/>
  <c r="Q41" i="2"/>
  <c r="G41" i="2"/>
  <c r="H41" i="2" s="1"/>
  <c r="I41" i="2" s="1"/>
  <c r="W40" i="2"/>
  <c r="V40" i="2"/>
  <c r="T40" i="2"/>
  <c r="I40" i="2"/>
  <c r="Q40" i="2" s="1"/>
  <c r="G40" i="2"/>
  <c r="H40" i="2" s="1"/>
  <c r="W39" i="2"/>
  <c r="V39" i="2"/>
  <c r="T39" i="2"/>
  <c r="H39" i="2"/>
  <c r="I39" i="2" s="1"/>
  <c r="Q39" i="2" s="1"/>
  <c r="G39" i="2"/>
  <c r="W38" i="2"/>
  <c r="V38" i="2"/>
  <c r="T38" i="2"/>
  <c r="U38" i="3" s="1"/>
  <c r="G38" i="2"/>
  <c r="H38" i="2" s="1"/>
  <c r="I38" i="2" s="1"/>
  <c r="Q38" i="2" s="1"/>
  <c r="W37" i="2"/>
  <c r="V37" i="2"/>
  <c r="T37" i="2"/>
  <c r="Q37" i="2"/>
  <c r="G37" i="2"/>
  <c r="H37" i="2" s="1"/>
  <c r="I37" i="2" s="1"/>
  <c r="W36" i="2"/>
  <c r="V36" i="2"/>
  <c r="T36" i="2"/>
  <c r="I36" i="2"/>
  <c r="Q36" i="2" s="1"/>
  <c r="G36" i="2"/>
  <c r="H36" i="2" s="1"/>
  <c r="W35" i="2"/>
  <c r="V35" i="2"/>
  <c r="T35" i="2"/>
  <c r="H35" i="2"/>
  <c r="I35" i="2" s="1"/>
  <c r="Q35" i="2" s="1"/>
  <c r="G35" i="2"/>
  <c r="W34" i="2"/>
  <c r="V34" i="2"/>
  <c r="T34" i="2"/>
  <c r="U34" i="3" s="1"/>
  <c r="G34" i="2"/>
  <c r="H34" i="2" s="1"/>
  <c r="I34" i="2" s="1"/>
  <c r="Q34" i="2" s="1"/>
  <c r="W33" i="2"/>
  <c r="V33" i="2"/>
  <c r="T33" i="2"/>
  <c r="Q33" i="2"/>
  <c r="G33" i="2"/>
  <c r="H33" i="2" s="1"/>
  <c r="I33" i="2" s="1"/>
  <c r="W32" i="2"/>
  <c r="V32" i="2"/>
  <c r="T32" i="2"/>
  <c r="I32" i="2"/>
  <c r="Q32" i="2" s="1"/>
  <c r="G32" i="2"/>
  <c r="H32" i="2" s="1"/>
  <c r="W31" i="2"/>
  <c r="V31" i="2"/>
  <c r="T31" i="2"/>
  <c r="H31" i="2"/>
  <c r="I31" i="2" s="1"/>
  <c r="Q31" i="2" s="1"/>
  <c r="G31" i="2"/>
  <c r="W30" i="2"/>
  <c r="V30" i="2"/>
  <c r="T30" i="2"/>
  <c r="U30" i="3" s="1"/>
  <c r="G30" i="2"/>
  <c r="H30" i="2" s="1"/>
  <c r="I30" i="2" s="1"/>
  <c r="Q30" i="2" s="1"/>
  <c r="W29" i="2"/>
  <c r="V29" i="2"/>
  <c r="T29" i="2"/>
  <c r="U29" i="3" s="1"/>
  <c r="Q29" i="2"/>
  <c r="G29" i="2"/>
  <c r="H29" i="2" s="1"/>
  <c r="I29" i="2" s="1"/>
  <c r="W28" i="2"/>
  <c r="V28" i="2"/>
  <c r="T28" i="2"/>
  <c r="I28" i="2"/>
  <c r="Q28" i="2" s="1"/>
  <c r="G28" i="2"/>
  <c r="H28" i="2" s="1"/>
  <c r="W27" i="2"/>
  <c r="V27" i="2"/>
  <c r="T27" i="2"/>
  <c r="H27" i="2"/>
  <c r="I27" i="2" s="1"/>
  <c r="Q27" i="2" s="1"/>
  <c r="G27" i="2"/>
  <c r="W26" i="2"/>
  <c r="V26" i="2"/>
  <c r="T26" i="2"/>
  <c r="U26" i="3" s="1"/>
  <c r="G26" i="2"/>
  <c r="H26" i="2" s="1"/>
  <c r="I26" i="2" s="1"/>
  <c r="Q26" i="2" s="1"/>
  <c r="W25" i="2"/>
  <c r="V25" i="2"/>
  <c r="T25" i="2"/>
  <c r="U25" i="3" s="1"/>
  <c r="Q25" i="2"/>
  <c r="G25" i="2"/>
  <c r="H25" i="2" s="1"/>
  <c r="I25" i="2" s="1"/>
  <c r="W24" i="2"/>
  <c r="V24" i="2"/>
  <c r="T24" i="2"/>
  <c r="U24" i="3" s="1"/>
  <c r="I24" i="2"/>
  <c r="Q24" i="2" s="1"/>
  <c r="G24" i="2"/>
  <c r="H24" i="2" s="1"/>
  <c r="W23" i="2"/>
  <c r="V23" i="2"/>
  <c r="T23" i="2"/>
  <c r="I23" i="2"/>
  <c r="Q23" i="2" s="1"/>
  <c r="H23" i="2"/>
  <c r="G23" i="2"/>
  <c r="W22" i="2"/>
  <c r="V22" i="2"/>
  <c r="T22" i="2"/>
  <c r="U22" i="3" s="1"/>
  <c r="G22" i="2"/>
  <c r="H22" i="2" s="1"/>
  <c r="I22" i="2" s="1"/>
  <c r="Q22" i="2" s="1"/>
  <c r="W21" i="2"/>
  <c r="V21" i="2"/>
  <c r="T21" i="2"/>
  <c r="U21" i="3" s="1"/>
  <c r="G21" i="2"/>
  <c r="H21" i="2" s="1"/>
  <c r="I21" i="2" s="1"/>
  <c r="Q21" i="2" s="1"/>
  <c r="W20" i="2"/>
  <c r="V20" i="2"/>
  <c r="T20" i="2"/>
  <c r="G20" i="2"/>
  <c r="H20" i="2" s="1"/>
  <c r="I20" i="2" s="1"/>
  <c r="Q20" i="2" s="1"/>
  <c r="W19" i="2"/>
  <c r="V19" i="2"/>
  <c r="T19" i="2"/>
  <c r="H19" i="2"/>
  <c r="I19" i="2" s="1"/>
  <c r="Q19" i="2" s="1"/>
  <c r="G19" i="2"/>
  <c r="W18" i="2"/>
  <c r="V18" i="2"/>
  <c r="T18" i="2"/>
  <c r="U18" i="3" s="1"/>
  <c r="H18" i="2"/>
  <c r="I18" i="2" s="1"/>
  <c r="Q18" i="2" s="1"/>
  <c r="G18" i="2"/>
  <c r="W17" i="2"/>
  <c r="V17" i="2"/>
  <c r="T17" i="2"/>
  <c r="U17" i="3" s="1"/>
  <c r="H17" i="2"/>
  <c r="I17" i="2" s="1"/>
  <c r="Q17" i="2" s="1"/>
  <c r="G17" i="2"/>
  <c r="W16" i="2"/>
  <c r="V16" i="2"/>
  <c r="T16" i="2"/>
  <c r="U16" i="3" s="1"/>
  <c r="I16" i="2"/>
  <c r="Q16" i="2" s="1"/>
  <c r="G16" i="2"/>
  <c r="H16" i="2" s="1"/>
  <c r="V15" i="2"/>
  <c r="T15" i="2"/>
  <c r="G15" i="2"/>
  <c r="H15" i="2" s="1"/>
  <c r="I15" i="2" s="1"/>
  <c r="Q15" i="2" s="1"/>
  <c r="W14" i="2"/>
  <c r="V14" i="2"/>
  <c r="T14" i="2"/>
  <c r="U14" i="3" s="1"/>
  <c r="G14" i="2"/>
  <c r="H14" i="2" s="1"/>
  <c r="I14" i="2" s="1"/>
  <c r="Q14" i="2" s="1"/>
  <c r="O77" i="5" l="1"/>
  <c r="O76" i="5"/>
  <c r="O70" i="5"/>
  <c r="M10" i="5"/>
  <c r="O17" i="5"/>
  <c r="O21" i="5"/>
  <c r="O25" i="5"/>
  <c r="O29" i="5"/>
  <c r="O33" i="5"/>
  <c r="O37" i="5"/>
  <c r="O41" i="5"/>
  <c r="O45" i="5"/>
  <c r="O49" i="5"/>
  <c r="O53" i="5"/>
  <c r="O57" i="5"/>
  <c r="O61" i="5"/>
  <c r="O66" i="5"/>
  <c r="K39" i="6"/>
  <c r="K70" i="6"/>
  <c r="K75" i="6"/>
  <c r="K84" i="6"/>
  <c r="K23" i="6"/>
  <c r="K35" i="6"/>
  <c r="K46" i="6"/>
  <c r="K29" i="6"/>
  <c r="K43" i="6"/>
  <c r="K51" i="6"/>
  <c r="K27" i="6"/>
  <c r="K31" i="6"/>
  <c r="K54" i="6"/>
  <c r="K62" i="6"/>
  <c r="K19" i="6"/>
  <c r="K37" i="6"/>
  <c r="K41" i="6"/>
  <c r="Q66" i="4"/>
  <c r="Q67" i="4"/>
  <c r="K25" i="5"/>
  <c r="K29" i="5"/>
  <c r="K33" i="5"/>
  <c r="K41" i="5"/>
  <c r="K45" i="5"/>
  <c r="K49" i="5"/>
  <c r="K57" i="5"/>
  <c r="K61" i="5"/>
  <c r="K20" i="5"/>
  <c r="K76" i="5"/>
  <c r="K16" i="5"/>
  <c r="K23" i="5"/>
  <c r="K24" i="5"/>
  <c r="K28" i="5"/>
  <c r="K32" i="5"/>
  <c r="K39" i="5"/>
  <c r="K40" i="5"/>
  <c r="K44" i="5"/>
  <c r="K48" i="5"/>
  <c r="K55" i="5"/>
  <c r="K56" i="5"/>
  <c r="K60" i="5"/>
  <c r="K69" i="5"/>
  <c r="O73" i="5"/>
  <c r="K17" i="5"/>
  <c r="K36" i="5"/>
  <c r="K52" i="5"/>
  <c r="K64" i="5"/>
  <c r="K15" i="5"/>
  <c r="K19" i="5"/>
  <c r="K21" i="5"/>
  <c r="K27" i="5"/>
  <c r="K31" i="5"/>
  <c r="K35" i="5"/>
  <c r="K37" i="5"/>
  <c r="K43" i="5"/>
  <c r="K47" i="5"/>
  <c r="K51" i="5"/>
  <c r="K53" i="5"/>
  <c r="K59" i="5"/>
  <c r="K63" i="5"/>
  <c r="K68" i="5"/>
  <c r="K72" i="5"/>
  <c r="K66" i="5"/>
  <c r="V69" i="2"/>
  <c r="W69" i="2" s="1"/>
  <c r="T59" i="2"/>
  <c r="T58" i="2"/>
  <c r="U58" i="3" s="1"/>
  <c r="T57" i="2"/>
  <c r="U57" i="3" s="1"/>
  <c r="O69" i="2"/>
  <c r="M72" i="2"/>
  <c r="Q49" i="3"/>
  <c r="T59" i="3"/>
  <c r="M74" i="3"/>
  <c r="O14" i="5"/>
  <c r="G17" i="5"/>
  <c r="H17" i="5" s="1"/>
  <c r="I17" i="5" s="1"/>
  <c r="Q17" i="5" s="1"/>
  <c r="O18" i="5"/>
  <c r="G21" i="5"/>
  <c r="H21" i="5" s="1"/>
  <c r="I21" i="5" s="1"/>
  <c r="Q21" i="5" s="1"/>
  <c r="O22" i="5"/>
  <c r="G25" i="5"/>
  <c r="H25" i="5" s="1"/>
  <c r="I25" i="5" s="1"/>
  <c r="Q25" i="5" s="1"/>
  <c r="O26" i="5"/>
  <c r="G29" i="5"/>
  <c r="H29" i="5" s="1"/>
  <c r="I29" i="5" s="1"/>
  <c r="Q29" i="5" s="1"/>
  <c r="O30" i="5"/>
  <c r="G33" i="5"/>
  <c r="H33" i="5" s="1"/>
  <c r="I33" i="5" s="1"/>
  <c r="Q33" i="5" s="1"/>
  <c r="O34" i="5"/>
  <c r="G37" i="5"/>
  <c r="H37" i="5" s="1"/>
  <c r="I37" i="5" s="1"/>
  <c r="Q37" i="5" s="1"/>
  <c r="O38" i="5"/>
  <c r="G41" i="5"/>
  <c r="H41" i="5" s="1"/>
  <c r="I41" i="5" s="1"/>
  <c r="Q41" i="5" s="1"/>
  <c r="O42" i="5"/>
  <c r="G45" i="5"/>
  <c r="H45" i="5" s="1"/>
  <c r="I45" i="5" s="1"/>
  <c r="Q45" i="5" s="1"/>
  <c r="O46" i="5"/>
  <c r="G49" i="5"/>
  <c r="H49" i="5" s="1"/>
  <c r="I49" i="5" s="1"/>
  <c r="Q49" i="5" s="1"/>
  <c r="O50" i="5"/>
  <c r="G53" i="5"/>
  <c r="H53" i="5" s="1"/>
  <c r="I53" i="5" s="1"/>
  <c r="Q53" i="5" s="1"/>
  <c r="O54" i="5"/>
  <c r="G57" i="5"/>
  <c r="H57" i="5" s="1"/>
  <c r="I57" i="5" s="1"/>
  <c r="Q57" i="5" s="1"/>
  <c r="O58" i="5"/>
  <c r="G61" i="5"/>
  <c r="H61" i="5" s="1"/>
  <c r="I61" i="5" s="1"/>
  <c r="Q61" i="5" s="1"/>
  <c r="O62" i="5"/>
  <c r="G66" i="5"/>
  <c r="H66" i="5"/>
  <c r="I66" i="5" s="1"/>
  <c r="Q66" i="5" s="1"/>
  <c r="O67" i="5"/>
  <c r="G70" i="5"/>
  <c r="H70" i="5" s="1"/>
  <c r="I70" i="5" s="1"/>
  <c r="O74" i="5"/>
  <c r="O78" i="5"/>
  <c r="M10" i="6"/>
  <c r="M72" i="6" s="1"/>
  <c r="O8" i="6"/>
  <c r="O74" i="6" s="1"/>
  <c r="G15" i="6"/>
  <c r="H15" i="6" s="1"/>
  <c r="I15" i="6" s="1"/>
  <c r="G18" i="6"/>
  <c r="H18" i="6" s="1"/>
  <c r="I18" i="6" s="1"/>
  <c r="G22" i="6"/>
  <c r="H22" i="6" s="1"/>
  <c r="I22" i="6" s="1"/>
  <c r="G26" i="6"/>
  <c r="H26" i="6" s="1"/>
  <c r="I26" i="6" s="1"/>
  <c r="G30" i="6"/>
  <c r="H30" i="6" s="1"/>
  <c r="I30" i="6" s="1"/>
  <c r="G34" i="6"/>
  <c r="H34" i="6" s="1"/>
  <c r="I34" i="6" s="1"/>
  <c r="G38" i="6"/>
  <c r="H38" i="6" s="1"/>
  <c r="I38" i="6" s="1"/>
  <c r="G42" i="6"/>
  <c r="H42" i="6" s="1"/>
  <c r="I42" i="6" s="1"/>
  <c r="K56" i="6"/>
  <c r="K72" i="6"/>
  <c r="I72" i="6"/>
  <c r="O72" i="6"/>
  <c r="I74" i="6"/>
  <c r="K74" i="6"/>
  <c r="G77" i="6"/>
  <c r="H77" i="6" s="1"/>
  <c r="I77" i="6" s="1"/>
  <c r="Q65" i="4"/>
  <c r="G68" i="4"/>
  <c r="H68" i="4" s="1"/>
  <c r="I68" i="4" s="1"/>
  <c r="G74" i="5"/>
  <c r="H74" i="5" s="1"/>
  <c r="I74" i="5" s="1"/>
  <c r="G78" i="5"/>
  <c r="H78" i="5" s="1"/>
  <c r="I78" i="5" s="1"/>
  <c r="K15" i="6"/>
  <c r="G17" i="6"/>
  <c r="H17" i="6" s="1"/>
  <c r="I17" i="6" s="1"/>
  <c r="G21" i="6"/>
  <c r="H21" i="6" s="1"/>
  <c r="I21" i="6" s="1"/>
  <c r="G25" i="6"/>
  <c r="H25" i="6" s="1"/>
  <c r="I25" i="6" s="1"/>
  <c r="G29" i="6"/>
  <c r="H29" i="6" s="1"/>
  <c r="I29" i="6" s="1"/>
  <c r="G33" i="6"/>
  <c r="H33" i="6" s="1"/>
  <c r="I33" i="6" s="1"/>
  <c r="G37" i="6"/>
  <c r="H37" i="6" s="1"/>
  <c r="I37" i="6" s="1"/>
  <c r="G41" i="6"/>
  <c r="H41" i="6" s="1"/>
  <c r="I41" i="6" s="1"/>
  <c r="O78" i="6"/>
  <c r="K78" i="6"/>
  <c r="Q64" i="2"/>
  <c r="Q69" i="2" s="1"/>
  <c r="Q72" i="2" s="1"/>
  <c r="T60" i="3"/>
  <c r="O72" i="5"/>
  <c r="O68" i="5"/>
  <c r="Q68" i="5" s="1"/>
  <c r="O63" i="5"/>
  <c r="Q63" i="5" s="1"/>
  <c r="O59" i="5"/>
  <c r="Q59" i="5" s="1"/>
  <c r="O55" i="5"/>
  <c r="Q55" i="5" s="1"/>
  <c r="O51" i="5"/>
  <c r="Q51" i="5" s="1"/>
  <c r="O47" i="5"/>
  <c r="Q47" i="5" s="1"/>
  <c r="O43" i="5"/>
  <c r="Q43" i="5" s="1"/>
  <c r="O39" i="5"/>
  <c r="Q39" i="5" s="1"/>
  <c r="O35" i="5"/>
  <c r="Q35" i="5" s="1"/>
  <c r="O31" i="5"/>
  <c r="Q31" i="5" s="1"/>
  <c r="O27" i="5"/>
  <c r="Q27" i="5" s="1"/>
  <c r="O23" i="5"/>
  <c r="Q23" i="5" s="1"/>
  <c r="O19" i="5"/>
  <c r="Q19" i="5" s="1"/>
  <c r="O15" i="5"/>
  <c r="Q15" i="5" s="1"/>
  <c r="O79" i="5"/>
  <c r="Q79" i="5" s="1"/>
  <c r="Q75" i="5"/>
  <c r="O71" i="5"/>
  <c r="H14" i="5"/>
  <c r="I14" i="5" s="1"/>
  <c r="H16" i="5"/>
  <c r="I16" i="5" s="1"/>
  <c r="H18" i="5"/>
  <c r="I18" i="5" s="1"/>
  <c r="H20" i="5"/>
  <c r="I20" i="5" s="1"/>
  <c r="H22" i="5"/>
  <c r="I22" i="5" s="1"/>
  <c r="H24" i="5"/>
  <c r="I24" i="5" s="1"/>
  <c r="H26" i="5"/>
  <c r="I26" i="5" s="1"/>
  <c r="H28" i="5"/>
  <c r="I28" i="5" s="1"/>
  <c r="H30" i="5"/>
  <c r="I30" i="5" s="1"/>
  <c r="H32" i="5"/>
  <c r="I32" i="5" s="1"/>
  <c r="H34" i="5"/>
  <c r="I34" i="5" s="1"/>
  <c r="H36" i="5"/>
  <c r="I36" i="5" s="1"/>
  <c r="H38" i="5"/>
  <c r="I38" i="5" s="1"/>
  <c r="H40" i="5"/>
  <c r="H42" i="5"/>
  <c r="I42" i="5" s="1"/>
  <c r="H44" i="5"/>
  <c r="I44" i="5" s="1"/>
  <c r="H46" i="5"/>
  <c r="I46" i="5" s="1"/>
  <c r="H48" i="5"/>
  <c r="I48" i="5" s="1"/>
  <c r="H50" i="5"/>
  <c r="I50" i="5" s="1"/>
  <c r="H52" i="5"/>
  <c r="I52" i="5" s="1"/>
  <c r="H54" i="5"/>
  <c r="I54" i="5" s="1"/>
  <c r="H56" i="5"/>
  <c r="I56" i="5" s="1"/>
  <c r="H58" i="5"/>
  <c r="I58" i="5" s="1"/>
  <c r="H60" i="5"/>
  <c r="I60" i="5" s="1"/>
  <c r="H62" i="5"/>
  <c r="I62" i="5" s="1"/>
  <c r="H64" i="5"/>
  <c r="I64" i="5" s="1"/>
  <c r="H65" i="5"/>
  <c r="I65" i="5" s="1"/>
  <c r="H67" i="5"/>
  <c r="I67" i="5" s="1"/>
  <c r="H69" i="5"/>
  <c r="I69" i="5" s="1"/>
  <c r="H71" i="5"/>
  <c r="I71" i="5" s="1"/>
  <c r="I72" i="5"/>
  <c r="G73" i="5"/>
  <c r="H73" i="5"/>
  <c r="I73" i="5" s="1"/>
  <c r="I76" i="5"/>
  <c r="G77" i="5"/>
  <c r="H77" i="5" s="1"/>
  <c r="I77" i="5" s="1"/>
  <c r="Q77" i="5" s="1"/>
  <c r="O14" i="6"/>
  <c r="I14" i="6"/>
  <c r="K14" i="6"/>
  <c r="G16" i="6"/>
  <c r="H16" i="6" s="1"/>
  <c r="I16" i="6" s="1"/>
  <c r="O68" i="4"/>
  <c r="O70" i="4" s="1"/>
  <c r="O73" i="4" s="1"/>
  <c r="O16" i="5"/>
  <c r="O20" i="5"/>
  <c r="O24" i="5"/>
  <c r="O28" i="5"/>
  <c r="O32" i="5"/>
  <c r="O36" i="5"/>
  <c r="I40" i="5"/>
  <c r="O40" i="5"/>
  <c r="O44" i="5"/>
  <c r="O48" i="5"/>
  <c r="O52" i="5"/>
  <c r="O56" i="5"/>
  <c r="O60" i="5"/>
  <c r="O64" i="5"/>
  <c r="O69" i="5"/>
  <c r="K73" i="5"/>
  <c r="K77" i="5"/>
  <c r="K16" i="6"/>
  <c r="K17" i="6"/>
  <c r="K21" i="6"/>
  <c r="K25" i="6"/>
  <c r="K33" i="6"/>
  <c r="G45" i="6"/>
  <c r="H45" i="6" s="1"/>
  <c r="I45" i="6" s="1"/>
  <c r="I50" i="6"/>
  <c r="K50" i="6"/>
  <c r="O55" i="6"/>
  <c r="K55" i="6"/>
  <c r="M55" i="6"/>
  <c r="G59" i="6"/>
  <c r="H59" i="6" s="1"/>
  <c r="I59" i="6" s="1"/>
  <c r="K59" i="6"/>
  <c r="G61" i="6"/>
  <c r="H61" i="6" s="1"/>
  <c r="I61" i="6" s="1"/>
  <c r="I66" i="6"/>
  <c r="O71" i="6"/>
  <c r="I71" i="6"/>
  <c r="K71" i="6"/>
  <c r="K74" i="5"/>
  <c r="K78" i="5"/>
  <c r="M30" i="6"/>
  <c r="K48" i="6"/>
  <c r="G53" i="6"/>
  <c r="H53" i="6" s="1"/>
  <c r="I53" i="6" s="1"/>
  <c r="K64" i="6"/>
  <c r="G69" i="6"/>
  <c r="H69" i="6"/>
  <c r="I69" i="6" s="1"/>
  <c r="I73" i="6"/>
  <c r="G75" i="6"/>
  <c r="H75" i="6" s="1"/>
  <c r="I75" i="6" s="1"/>
  <c r="I81" i="6"/>
  <c r="O81" i="6"/>
  <c r="K81" i="6"/>
  <c r="K14" i="5"/>
  <c r="K18" i="5"/>
  <c r="K22" i="5"/>
  <c r="K26" i="5"/>
  <c r="K30" i="5"/>
  <c r="K34" i="5"/>
  <c r="K38" i="5"/>
  <c r="K42" i="5"/>
  <c r="K46" i="5"/>
  <c r="K50" i="5"/>
  <c r="K54" i="5"/>
  <c r="K58" i="5"/>
  <c r="K62" i="5"/>
  <c r="K67" i="5"/>
  <c r="K71" i="5"/>
  <c r="K79" i="5"/>
  <c r="K18" i="6"/>
  <c r="I19" i="6"/>
  <c r="K22" i="6"/>
  <c r="I23" i="6"/>
  <c r="K26" i="6"/>
  <c r="I27" i="6"/>
  <c r="K30" i="6"/>
  <c r="I31" i="6"/>
  <c r="K34" i="6"/>
  <c r="I35" i="6"/>
  <c r="K38" i="6"/>
  <c r="I39" i="6"/>
  <c r="K42" i="6"/>
  <c r="I43" i="6"/>
  <c r="O47" i="6"/>
  <c r="K47" i="6"/>
  <c r="I49" i="6"/>
  <c r="G51" i="6"/>
  <c r="H51" i="6" s="1"/>
  <c r="I51" i="6" s="1"/>
  <c r="I58" i="6"/>
  <c r="K58" i="6"/>
  <c r="O63" i="6"/>
  <c r="K63" i="6"/>
  <c r="I65" i="6"/>
  <c r="G67" i="6"/>
  <c r="H67" i="6" s="1"/>
  <c r="I67" i="6" s="1"/>
  <c r="K79" i="6"/>
  <c r="G83" i="6"/>
  <c r="H83" i="6"/>
  <c r="I83" i="6" s="1"/>
  <c r="V32" i="3"/>
  <c r="V49" i="3"/>
  <c r="Q32" i="3"/>
  <c r="Q71" i="3" s="1"/>
  <c r="Q74" i="3" s="1"/>
  <c r="S74" i="3" s="1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I20" i="6"/>
  <c r="M20" i="6"/>
  <c r="I24" i="6"/>
  <c r="I28" i="6"/>
  <c r="M28" i="6"/>
  <c r="I32" i="6"/>
  <c r="I36" i="6"/>
  <c r="M36" i="6"/>
  <c r="I40" i="6"/>
  <c r="K44" i="6"/>
  <c r="I46" i="6"/>
  <c r="O46" i="6"/>
  <c r="H47" i="6"/>
  <c r="I47" i="6" s="1"/>
  <c r="M52" i="6"/>
  <c r="K52" i="6"/>
  <c r="I54" i="6"/>
  <c r="O54" i="6"/>
  <c r="H55" i="6"/>
  <c r="I55" i="6" s="1"/>
  <c r="K60" i="6"/>
  <c r="I62" i="6"/>
  <c r="O62" i="6"/>
  <c r="H63" i="6"/>
  <c r="I63" i="6" s="1"/>
  <c r="I70" i="6"/>
  <c r="O70" i="6"/>
  <c r="K76" i="6"/>
  <c r="H78" i="6"/>
  <c r="I78" i="6" s="1"/>
  <c r="K82" i="6"/>
  <c r="I84" i="6"/>
  <c r="O84" i="6"/>
  <c r="O17" i="6"/>
  <c r="K20" i="6"/>
  <c r="K24" i="6"/>
  <c r="O25" i="6"/>
  <c r="M25" i="6"/>
  <c r="K28" i="6"/>
  <c r="O29" i="6"/>
  <c r="K32" i="6"/>
  <c r="O33" i="6"/>
  <c r="K36" i="6"/>
  <c r="O37" i="6"/>
  <c r="O41" i="6"/>
  <c r="O51" i="6"/>
  <c r="O75" i="6"/>
  <c r="G44" i="6"/>
  <c r="H44" i="6" s="1"/>
  <c r="I44" i="6" s="1"/>
  <c r="K45" i="6"/>
  <c r="G48" i="6"/>
  <c r="H48" i="6" s="1"/>
  <c r="I48" i="6" s="1"/>
  <c r="K49" i="6"/>
  <c r="G52" i="6"/>
  <c r="H52" i="6" s="1"/>
  <c r="I52" i="6" s="1"/>
  <c r="K53" i="6"/>
  <c r="G56" i="6"/>
  <c r="H56" i="6" s="1"/>
  <c r="I56" i="6" s="1"/>
  <c r="K57" i="6"/>
  <c r="G60" i="6"/>
  <c r="H60" i="6" s="1"/>
  <c r="I60" i="6" s="1"/>
  <c r="K61" i="6"/>
  <c r="G64" i="6"/>
  <c r="H64" i="6" s="1"/>
  <c r="I64" i="6" s="1"/>
  <c r="G68" i="6"/>
  <c r="H68" i="6" s="1"/>
  <c r="I68" i="6" s="1"/>
  <c r="K69" i="6"/>
  <c r="G72" i="6"/>
  <c r="K73" i="6"/>
  <c r="G76" i="6"/>
  <c r="K77" i="6"/>
  <c r="G79" i="6"/>
  <c r="H79" i="6" s="1"/>
  <c r="I79" i="6" s="1"/>
  <c r="K80" i="6"/>
  <c r="G82" i="6"/>
  <c r="H82" i="6" s="1"/>
  <c r="I82" i="6" s="1"/>
  <c r="K83" i="6"/>
  <c r="Q72" i="6" l="1"/>
  <c r="AA72" i="6" s="1"/>
  <c r="Q70" i="5"/>
  <c r="Q46" i="6"/>
  <c r="AA46" i="6" s="1"/>
  <c r="O59" i="6"/>
  <c r="Q59" i="6" s="1"/>
  <c r="AA59" i="6" s="1"/>
  <c r="O21" i="6"/>
  <c r="O64" i="6"/>
  <c r="Q64" i="6" s="1"/>
  <c r="AA64" i="6" s="1"/>
  <c r="O58" i="6"/>
  <c r="Q58" i="6" s="1"/>
  <c r="AA58" i="6" s="1"/>
  <c r="O48" i="6"/>
  <c r="Q48" i="6" s="1"/>
  <c r="AA48" i="6" s="1"/>
  <c r="O15" i="6"/>
  <c r="Q15" i="6" s="1"/>
  <c r="Q84" i="6"/>
  <c r="AA84" i="6" s="1"/>
  <c r="O50" i="6"/>
  <c r="Q50" i="6" s="1"/>
  <c r="AA50" i="6" s="1"/>
  <c r="O16" i="6"/>
  <c r="Q16" i="6" s="1"/>
  <c r="AA16" i="6" s="1"/>
  <c r="M41" i="6"/>
  <c r="M29" i="6"/>
  <c r="M82" i="6"/>
  <c r="M44" i="6"/>
  <c r="M79" i="6"/>
  <c r="M47" i="6"/>
  <c r="M22" i="6"/>
  <c r="M71" i="6"/>
  <c r="M15" i="6"/>
  <c r="M56" i="6"/>
  <c r="M76" i="6"/>
  <c r="M40" i="6"/>
  <c r="M32" i="6"/>
  <c r="M24" i="6"/>
  <c r="M48" i="6"/>
  <c r="M33" i="6"/>
  <c r="M17" i="6"/>
  <c r="M37" i="6"/>
  <c r="M21" i="6"/>
  <c r="Q70" i="6"/>
  <c r="AA70" i="6" s="1"/>
  <c r="M60" i="6"/>
  <c r="M64" i="6"/>
  <c r="M38" i="6"/>
  <c r="M50" i="6"/>
  <c r="Q33" i="6"/>
  <c r="AA33" i="6" s="1"/>
  <c r="Q25" i="6"/>
  <c r="AA25" i="6" s="1"/>
  <c r="Q66" i="6"/>
  <c r="AA66" i="6" s="1"/>
  <c r="Q41" i="6"/>
  <c r="AA41" i="6" s="1"/>
  <c r="Q73" i="5"/>
  <c r="Q72" i="5"/>
  <c r="Q56" i="5"/>
  <c r="Q24" i="5"/>
  <c r="Q76" i="5"/>
  <c r="Q22" i="5"/>
  <c r="K82" i="5"/>
  <c r="K85" i="5" s="1"/>
  <c r="Q69" i="5"/>
  <c r="Q40" i="5"/>
  <c r="Q54" i="5"/>
  <c r="Q18" i="5"/>
  <c r="Q54" i="6"/>
  <c r="AA54" i="6" s="1"/>
  <c r="Q55" i="6"/>
  <c r="AA55" i="6" s="1"/>
  <c r="M83" i="6"/>
  <c r="M80" i="6"/>
  <c r="M77" i="6"/>
  <c r="M73" i="6"/>
  <c r="M69" i="6"/>
  <c r="M61" i="6"/>
  <c r="M57" i="6"/>
  <c r="M53" i="6"/>
  <c r="M49" i="6"/>
  <c r="M45" i="6"/>
  <c r="M84" i="6"/>
  <c r="M70" i="6"/>
  <c r="M62" i="6"/>
  <c r="M54" i="6"/>
  <c r="M46" i="6"/>
  <c r="M43" i="6"/>
  <c r="M39" i="6"/>
  <c r="M35" i="6"/>
  <c r="M31" i="6"/>
  <c r="M27" i="6"/>
  <c r="M23" i="6"/>
  <c r="M19" i="6"/>
  <c r="M51" i="6"/>
  <c r="M58" i="6"/>
  <c r="M74" i="6"/>
  <c r="M59" i="6"/>
  <c r="M75" i="6"/>
  <c r="Q50" i="5"/>
  <c r="Q34" i="5"/>
  <c r="T63" i="3"/>
  <c r="T62" i="3"/>
  <c r="U59" i="3"/>
  <c r="Q64" i="5"/>
  <c r="Q48" i="5"/>
  <c r="Q32" i="5"/>
  <c r="Q16" i="5"/>
  <c r="Q14" i="6"/>
  <c r="Q78" i="5"/>
  <c r="Q67" i="5"/>
  <c r="Q38" i="5"/>
  <c r="T62" i="2"/>
  <c r="T60" i="2"/>
  <c r="U60" i="3" s="1"/>
  <c r="M76" i="3"/>
  <c r="T68" i="3" s="1"/>
  <c r="U68" i="3" s="1"/>
  <c r="T61" i="2"/>
  <c r="U61" i="3" s="1"/>
  <c r="M82" i="5"/>
  <c r="M85" i="5" s="1"/>
  <c r="Q47" i="6"/>
  <c r="AA47" i="6" s="1"/>
  <c r="Q17" i="6"/>
  <c r="AA17" i="6" s="1"/>
  <c r="Q63" i="6"/>
  <c r="AA63" i="6" s="1"/>
  <c r="M16" i="6"/>
  <c r="K86" i="6"/>
  <c r="K89" i="6" s="1"/>
  <c r="Q71" i="5"/>
  <c r="Q78" i="6"/>
  <c r="AA78" i="6" s="1"/>
  <c r="Q74" i="5"/>
  <c r="Q58" i="5"/>
  <c r="Q42" i="5"/>
  <c r="Q26" i="5"/>
  <c r="O72" i="2"/>
  <c r="S72" i="2" s="1"/>
  <c r="U71" i="3"/>
  <c r="T63" i="2"/>
  <c r="U63" i="3" s="1"/>
  <c r="Q75" i="6"/>
  <c r="AA75" i="6" s="1"/>
  <c r="Q29" i="6"/>
  <c r="AA29" i="6" s="1"/>
  <c r="Q67" i="6"/>
  <c r="AA67" i="6" s="1"/>
  <c r="Q51" i="6"/>
  <c r="AA51" i="6" s="1"/>
  <c r="Q37" i="6"/>
  <c r="AA37" i="6" s="1"/>
  <c r="Q21" i="6"/>
  <c r="AA21" i="6" s="1"/>
  <c r="Q62" i="6"/>
  <c r="AA62" i="6" s="1"/>
  <c r="M81" i="6"/>
  <c r="M63" i="6"/>
  <c r="Q81" i="6"/>
  <c r="AA81" i="6" s="1"/>
  <c r="M42" i="6"/>
  <c r="M34" i="6"/>
  <c r="M26" i="6"/>
  <c r="M18" i="6"/>
  <c r="Q71" i="6"/>
  <c r="AA71" i="6" s="1"/>
  <c r="Q65" i="5"/>
  <c r="Q60" i="5"/>
  <c r="Q52" i="5"/>
  <c r="Q44" i="5"/>
  <c r="Q36" i="5"/>
  <c r="Q28" i="5"/>
  <c r="Q20" i="5"/>
  <c r="Q68" i="4"/>
  <c r="Q70" i="4" s="1"/>
  <c r="Q73" i="4" s="1"/>
  <c r="S73" i="4" s="1"/>
  <c r="M14" i="6"/>
  <c r="M78" i="6"/>
  <c r="Q74" i="6"/>
  <c r="AA74" i="6" s="1"/>
  <c r="O82" i="6"/>
  <c r="Q82" i="6" s="1"/>
  <c r="AA82" i="6" s="1"/>
  <c r="O76" i="6"/>
  <c r="Q76" i="6" s="1"/>
  <c r="AA76" i="6" s="1"/>
  <c r="Q68" i="6"/>
  <c r="AA68" i="6" s="1"/>
  <c r="O60" i="6"/>
  <c r="Q60" i="6" s="1"/>
  <c r="AA60" i="6" s="1"/>
  <c r="O52" i="6"/>
  <c r="Q52" i="6" s="1"/>
  <c r="AA52" i="6" s="1"/>
  <c r="O44" i="6"/>
  <c r="Q44" i="6" s="1"/>
  <c r="AA44" i="6" s="1"/>
  <c r="O80" i="6"/>
  <c r="Q80" i="6" s="1"/>
  <c r="AA80" i="6" s="1"/>
  <c r="O73" i="6"/>
  <c r="Q73" i="6" s="1"/>
  <c r="AA73" i="6" s="1"/>
  <c r="Q65" i="6"/>
  <c r="AA65" i="6" s="1"/>
  <c r="O57" i="6"/>
  <c r="Q57" i="6" s="1"/>
  <c r="AA57" i="6" s="1"/>
  <c r="O49" i="6"/>
  <c r="Q49" i="6" s="1"/>
  <c r="AA49" i="6" s="1"/>
  <c r="O61" i="6"/>
  <c r="Q61" i="6" s="1"/>
  <c r="AA61" i="6" s="1"/>
  <c r="O45" i="6"/>
  <c r="Q45" i="6" s="1"/>
  <c r="AA45" i="6" s="1"/>
  <c r="O83" i="6"/>
  <c r="Q83" i="6" s="1"/>
  <c r="AA83" i="6" s="1"/>
  <c r="O69" i="6"/>
  <c r="Q69" i="6" s="1"/>
  <c r="AA69" i="6" s="1"/>
  <c r="O53" i="6"/>
  <c r="Q53" i="6" s="1"/>
  <c r="AA53" i="6" s="1"/>
  <c r="O77" i="6"/>
  <c r="Q77" i="6" s="1"/>
  <c r="AA77" i="6" s="1"/>
  <c r="O42" i="6"/>
  <c r="Q42" i="6" s="1"/>
  <c r="AA42" i="6" s="1"/>
  <c r="O38" i="6"/>
  <c r="Q38" i="6" s="1"/>
  <c r="AA38" i="6" s="1"/>
  <c r="O34" i="6"/>
  <c r="Q34" i="6" s="1"/>
  <c r="AA34" i="6" s="1"/>
  <c r="O30" i="6"/>
  <c r="Q30" i="6" s="1"/>
  <c r="AA30" i="6" s="1"/>
  <c r="O26" i="6"/>
  <c r="Q26" i="6" s="1"/>
  <c r="AA26" i="6" s="1"/>
  <c r="O22" i="6"/>
  <c r="Q22" i="6" s="1"/>
  <c r="AA22" i="6" s="1"/>
  <c r="O18" i="6"/>
  <c r="Q18" i="6" s="1"/>
  <c r="AA18" i="6" s="1"/>
  <c r="O56" i="6"/>
  <c r="Q56" i="6" s="1"/>
  <c r="AA56" i="6" s="1"/>
  <c r="O43" i="6"/>
  <c r="Q43" i="6" s="1"/>
  <c r="AA43" i="6" s="1"/>
  <c r="O39" i="6"/>
  <c r="Q39" i="6" s="1"/>
  <c r="AA39" i="6" s="1"/>
  <c r="O35" i="6"/>
  <c r="Q35" i="6" s="1"/>
  <c r="AA35" i="6" s="1"/>
  <c r="O31" i="6"/>
  <c r="Q31" i="6" s="1"/>
  <c r="AA31" i="6" s="1"/>
  <c r="O27" i="6"/>
  <c r="Q27" i="6" s="1"/>
  <c r="AA27" i="6" s="1"/>
  <c r="O23" i="6"/>
  <c r="Q23" i="6" s="1"/>
  <c r="AA23" i="6" s="1"/>
  <c r="O19" i="6"/>
  <c r="Q19" i="6" s="1"/>
  <c r="AA19" i="6" s="1"/>
  <c r="O79" i="6"/>
  <c r="Q79" i="6" s="1"/>
  <c r="AA79" i="6" s="1"/>
  <c r="O40" i="6"/>
  <c r="Q40" i="6" s="1"/>
  <c r="AA40" i="6" s="1"/>
  <c r="O36" i="6"/>
  <c r="Q36" i="6" s="1"/>
  <c r="AA36" i="6" s="1"/>
  <c r="O32" i="6"/>
  <c r="Q32" i="6" s="1"/>
  <c r="AA32" i="6" s="1"/>
  <c r="O28" i="6"/>
  <c r="Q28" i="6" s="1"/>
  <c r="AA28" i="6" s="1"/>
  <c r="O24" i="6"/>
  <c r="Q24" i="6" s="1"/>
  <c r="AA24" i="6" s="1"/>
  <c r="O20" i="6"/>
  <c r="Q20" i="6" s="1"/>
  <c r="AA20" i="6" s="1"/>
  <c r="Q62" i="5"/>
  <c r="Q46" i="5"/>
  <c r="Q30" i="5"/>
  <c r="Q14" i="5"/>
  <c r="O82" i="5"/>
  <c r="O85" i="5" s="1"/>
  <c r="T64" i="2"/>
  <c r="T64" i="3" l="1"/>
  <c r="U64" i="3" s="1"/>
  <c r="T66" i="3"/>
  <c r="U66" i="3" s="1"/>
  <c r="T69" i="3"/>
  <c r="U69" i="3" s="1"/>
  <c r="T67" i="3"/>
  <c r="U67" i="3" s="1"/>
  <c r="T65" i="3"/>
  <c r="U65" i="3" s="1"/>
  <c r="Q82" i="5"/>
  <c r="Q85" i="5" s="1"/>
  <c r="S85" i="5" s="1"/>
  <c r="M86" i="6"/>
  <c r="M89" i="6" s="1"/>
  <c r="Q86" i="6"/>
  <c r="Q89" i="6" s="1"/>
  <c r="AA14" i="6"/>
  <c r="O86" i="6"/>
  <c r="O89" i="6" s="1"/>
  <c r="U62" i="3"/>
  <c r="S89" i="6" l="1"/>
</calcChain>
</file>

<file path=xl/comments1.xml><?xml version="1.0" encoding="utf-8"?>
<comments xmlns="http://schemas.openxmlformats.org/spreadsheetml/2006/main">
  <authors>
    <author>Kevin Dickinson</author>
  </authors>
  <commentList>
    <comment ref="D17" authorId="0">
      <text>
        <r>
          <rPr>
            <b/>
            <sz val="8"/>
            <color indexed="81"/>
            <rFont val="Tahoma"/>
            <family val="2"/>
          </rPr>
          <t>Kevin Dickinson:</t>
        </r>
        <r>
          <rPr>
            <sz val="8"/>
            <color indexed="81"/>
            <rFont val="Tahoma"/>
            <family val="2"/>
          </rPr>
          <t xml:space="preserve">
Was 4/09/12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>Kevin Dickinson:</t>
        </r>
        <r>
          <rPr>
            <sz val="8"/>
            <color indexed="81"/>
            <rFont val="Tahoma"/>
            <family val="2"/>
          </rPr>
          <t xml:space="preserve">
Was 4/09/12</t>
        </r>
      </text>
    </comment>
    <comment ref="D46" authorId="0">
      <text>
        <r>
          <rPr>
            <b/>
            <sz val="8"/>
            <color indexed="81"/>
            <rFont val="Tahoma"/>
            <family val="2"/>
          </rPr>
          <t>Kevin Dickinson:</t>
        </r>
        <r>
          <rPr>
            <sz val="8"/>
            <color indexed="81"/>
            <rFont val="Tahoma"/>
            <family val="2"/>
          </rPr>
          <t xml:space="preserve">
was 20-Nov-14</t>
        </r>
      </text>
    </comment>
  </commentList>
</comments>
</file>

<file path=xl/sharedStrings.xml><?xml version="1.0" encoding="utf-8"?>
<sst xmlns="http://schemas.openxmlformats.org/spreadsheetml/2006/main" count="591" uniqueCount="76">
  <si>
    <t>HYDRO ONE NETWORKS INC.</t>
  </si>
  <si>
    <t>DISTRIBUTION</t>
  </si>
  <si>
    <t>Cost of Long-Term Debt Capital</t>
  </si>
  <si>
    <t>Historical Year (2013)</t>
  </si>
  <si>
    <t>Year ending December 31</t>
  </si>
  <si>
    <t>Premium</t>
  </si>
  <si>
    <t>Net Capital Employed</t>
  </si>
  <si>
    <t>Principal</t>
  </si>
  <si>
    <t>Discount</t>
  </si>
  <si>
    <t>Per $100</t>
  </si>
  <si>
    <t>Total Amount Outstanding</t>
  </si>
  <si>
    <t>Projected</t>
  </si>
  <si>
    <t>Amount</t>
  </si>
  <si>
    <t>and</t>
  </si>
  <si>
    <t>Total</t>
  </si>
  <si>
    <t>at</t>
  </si>
  <si>
    <t xml:space="preserve">Avg. Monthly </t>
  </si>
  <si>
    <t>Carrying</t>
  </si>
  <si>
    <t>Average</t>
  </si>
  <si>
    <t>Line</t>
  </si>
  <si>
    <t>Offering</t>
  </si>
  <si>
    <t>Coupon</t>
  </si>
  <si>
    <t>Maturity</t>
  </si>
  <si>
    <t>Offered</t>
  </si>
  <si>
    <t>Expenses</t>
  </si>
  <si>
    <t>Effective</t>
  </si>
  <si>
    <t>12/31/12</t>
  </si>
  <si>
    <t>12/31/13</t>
  </si>
  <si>
    <t>Averages</t>
  </si>
  <si>
    <t>Cost</t>
  </si>
  <si>
    <t>Embedded</t>
  </si>
  <si>
    <t>No.</t>
  </si>
  <si>
    <t>Date</t>
  </si>
  <si>
    <t>Rate</t>
  </si>
  <si>
    <t>($Millions)</t>
  </si>
  <si>
    <t>(Dollars)</t>
  </si>
  <si>
    <t>Cost Rate</t>
  </si>
  <si>
    <t>Cost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</si>
  <si>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</si>
  <si>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</si>
  <si>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</si>
  <si>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</si>
  <si>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</si>
  <si>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</si>
  <si>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</si>
  <si>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</si>
  <si>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</si>
  <si>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</si>
  <si>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</si>
  <si>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</si>
  <si>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</si>
  <si>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matured</t>
  </si>
  <si>
    <t>floating</t>
  </si>
  <si>
    <t>Check Other financing-related fees</t>
  </si>
  <si>
    <t>Subtotal</t>
  </si>
  <si>
    <t>Treasury OM&amp;A costs</t>
  </si>
  <si>
    <t>Other financing-related fees</t>
  </si>
  <si>
    <t>=aligned with previously filed Dx exhibit</t>
  </si>
  <si>
    <t xml:space="preserve">Historical Year (2014) </t>
  </si>
  <si>
    <t>12/31/14</t>
  </si>
  <si>
    <t>Done</t>
  </si>
  <si>
    <t>Check maturities</t>
  </si>
  <si>
    <t>Check debt issued in same year - calc avg. monthly averages</t>
  </si>
  <si>
    <t>Check hidden rows</t>
  </si>
  <si>
    <t>Check Treasury OM&amp;A costs</t>
  </si>
  <si>
    <t xml:space="preserve">Historical Year (2015) </t>
  </si>
  <si>
    <t>12/31/15</t>
  </si>
  <si>
    <t>N/A for 2015</t>
  </si>
  <si>
    <t xml:space="preserve">Historical Year (2016) </t>
  </si>
  <si>
    <t>12/31/16</t>
  </si>
  <si>
    <t>Matched DRO</t>
  </si>
  <si>
    <t xml:space="preserve"> Bridge Year (2017) </t>
  </si>
  <si>
    <t>SWAP</t>
  </si>
  <si>
    <t>Check</t>
  </si>
  <si>
    <t xml:space="preserve"> Test Year (2018)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</si>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</sst>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\ \ \ \ "/>
    <numFmt numFmtId="165" formatCode="0.000%\ _);\(0.000%\)\ "/>
    <numFmt numFmtId="166" formatCode="0.0\ \ _);\(0.0\)\ \ "/>
    <numFmt numFmtId="167" formatCode="0.00\ \ _);\(0.00\)\ \ "/>
    <numFmt numFmtId="168" formatCode="0.00%\ _);\(0.00%\)\ "/>
    <numFmt numFmtId="169" formatCode="_(* #,##0.0_);_(* \(#,##0.0\);_(* &quot;-&quot;??_);_(@_)"/>
    <numFmt numFmtId="170" formatCode="#,##0.0_);\(#,##0.0\)"/>
    <numFmt numFmtId="171" formatCode="0.00000"/>
    <numFmt numFmtId="172" formatCode="0.00000%"/>
    <numFmt numFmtId="173" formatCode="0.0_);\(0.0\)"/>
    <numFmt numFmtId="174" formatCode="0.0000000000000_);\(0.0000000000000\)"/>
    <numFmt numFmtId="175" formatCode="_(* #,##0.000_);_(* \(#,##0.000\);_(* &quot;-&quot;??_);_(@_)"/>
    <numFmt numFmtId="176" formatCode="_(* #,##0_);_(* \(#,##0\);_(* &quot;-&quot;??_);_(@_)"/>
    <numFmt numFmtId="177" formatCode="_(&quot;$&quot;* #,##0_);_(&quot;$&quot;* \(#,##0\);_(&quot;$&quot;* &quot;-&quot;??_);_(@_)"/>
    <numFmt numFmtId="178" formatCode="#,##0.00000_);\(#,##0.00000\)"/>
    <numFmt numFmtId="179" formatCode="0.0\x"/>
    <numFmt numFmtId="180" formatCode="#,##0.000_);\(#,##0.000\)"/>
    <numFmt numFmtId="181" formatCode="#,##0;&quot;\&quot;&quot;\&quot;&quot;\&quot;&quot;\&quot;\(#,##0&quot;\&quot;&quot;\&quot;&quot;\&quot;&quot;\&quot;\)"/>
    <numFmt numFmtId="182" formatCode="&quot;\&quot;&quot;\&quot;&quot;\&quot;&quot;\&quot;\$#,##0.00;&quot;\&quot;&quot;\&quot;&quot;\&quot;&quot;\&quot;\(&quot;\&quot;&quot;\&quot;&quot;\&quot;&quot;\&quot;\$#,##0.00&quot;\&quot;&quot;\&quot;&quot;\&quot;&quot;\&quot;\)"/>
    <numFmt numFmtId="183" formatCode="&quot;\&quot;&quot;\&quot;&quot;\&quot;&quot;\&quot;\$#,##0;&quot;\&quot;&quot;\&quot;&quot;\&quot;&quot;\&quot;\(&quot;\&quot;&quot;\&quot;&quot;\&quot;&quot;\&quot;\$#,##0&quot;\&quot;&quot;\&quot;&quot;\&quot;&quot;\&quot;\)"/>
    <numFmt numFmtId="184" formatCode="_-&quot;$&quot;* #,##0.00_-;\-&quot;$&quot;* #,##0.00_-;_-&quot;$&quot;* &quot;-&quot;??_-;_-@_-"/>
    <numFmt numFmtId="185" formatCode="#,##0.000"/>
    <numFmt numFmtId="186" formatCode="0.00\x"/>
    <numFmt numFmtId="187" formatCode="0.0%\ _);\(0.0%\)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u/>
      <sz val="10"/>
      <name val="Helv"/>
    </font>
    <font>
      <b/>
      <sz val="10"/>
      <name val="Helv"/>
    </font>
    <font>
      <sz val="10"/>
      <name val="Arial"/>
      <family val="2"/>
    </font>
    <font>
      <i/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color theme="0"/>
      <name val="Helv"/>
    </font>
    <font>
      <sz val="12"/>
      <color theme="1"/>
      <name val="Times New Roman"/>
      <family val="1"/>
    </font>
    <font>
      <b/>
      <u/>
      <sz val="10"/>
      <name val="Helv"/>
    </font>
    <font>
      <b/>
      <sz val="10"/>
      <color theme="0"/>
      <name val="Helv"/>
    </font>
    <font>
      <b/>
      <i/>
      <sz val="10"/>
      <name val="Helv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7" fontId="9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1" fontId="10" fillId="0" borderId="0"/>
    <xf numFmtId="44" fontId="5" fillId="0" borderId="0" applyFont="0" applyFill="0" applyBorder="0" applyAlignment="0" applyProtection="0"/>
    <xf numFmtId="182" fontId="10" fillId="0" borderId="0"/>
    <xf numFmtId="183" fontId="10" fillId="0" borderId="0"/>
    <xf numFmtId="38" fontId="11" fillId="5" borderId="0" applyNumberFormat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0" fontId="11" fillId="6" borderId="7" applyNumberFormat="0" applyBorder="0" applyAlignment="0" applyProtection="0"/>
    <xf numFmtId="184" fontId="9" fillId="0" borderId="0"/>
    <xf numFmtId="185" fontId="5" fillId="0" borderId="0"/>
    <xf numFmtId="0" fontId="5" fillId="0" borderId="0"/>
    <xf numFmtId="0" fontId="1" fillId="0" borderId="0"/>
    <xf numFmtId="0" fontId="5" fillId="0" borderId="0"/>
    <xf numFmtId="7" fontId="10" fillId="0" borderId="0"/>
    <xf numFmtId="37" fontId="13" fillId="7" borderId="0">
      <alignment horizontal="right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15" fillId="0" borderId="8">
      <alignment horizontal="center"/>
    </xf>
    <xf numFmtId="3" fontId="14" fillId="0" borderId="0" applyFont="0" applyFill="0" applyBorder="0" applyAlignment="0" applyProtection="0"/>
    <xf numFmtId="0" fontId="14" fillId="8" borderId="0" applyNumberFormat="0" applyFont="0" applyBorder="0" applyAlignment="0" applyProtection="0"/>
    <xf numFmtId="1" fontId="5" fillId="0" borderId="0"/>
    <xf numFmtId="0" fontId="5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186" fontId="5" fillId="0" borderId="0"/>
    <xf numFmtId="186" fontId="5" fillId="0" borderId="0"/>
    <xf numFmtId="186" fontId="5" fillId="0" borderId="0"/>
  </cellStyleXfs>
  <cellXfs count="160">
    <xf numFmtId="0" fontId="0" fillId="0" borderId="0" xfId="0"/>
    <xf numFmtId="0" fontId="3" fillId="0" borderId="0" xfId="3" applyFont="1" applyAlignment="1">
      <alignment horizontal="centerContinuous"/>
    </xf>
    <xf numFmtId="0" fontId="2" fillId="0" borderId="0" xfId="3" applyFont="1"/>
    <xf numFmtId="0" fontId="2" fillId="0" borderId="0" xfId="3" applyNumberFormat="1" applyFont="1" applyAlignment="1">
      <alignment horizontal="centerContinuous"/>
    </xf>
    <xf numFmtId="0" fontId="2" fillId="0" borderId="0" xfId="3" applyNumberFormat="1" applyFont="1" applyAlignment="1">
      <alignment horizontal="center"/>
    </xf>
    <xf numFmtId="0" fontId="4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3" fillId="0" borderId="0" xfId="3" applyNumberFormat="1" applyFont="1" applyAlignment="1">
      <alignment horizontal="center"/>
    </xf>
    <xf numFmtId="0" fontId="3" fillId="0" borderId="0" xfId="3" applyFont="1"/>
    <xf numFmtId="0" fontId="2" fillId="0" borderId="0" xfId="3" quotePrefix="1" applyNumberFormat="1" applyFont="1" applyAlignment="1">
      <alignment horizontal="center"/>
    </xf>
    <xf numFmtId="0" fontId="2" fillId="0" borderId="1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2" fillId="0" borderId="0" xfId="4" applyNumberFormat="1" applyFont="1" applyBorder="1" applyAlignment="1">
      <alignment horizontal="center"/>
    </xf>
    <xf numFmtId="0" fontId="2" fillId="0" borderId="0" xfId="4" applyNumberFormat="1" applyFont="1" applyBorder="1" applyAlignment="1">
      <alignment horizontal="center" wrapText="1"/>
    </xf>
    <xf numFmtId="164" fontId="2" fillId="0" borderId="0" xfId="4" applyNumberFormat="1" applyFont="1" applyFill="1"/>
    <xf numFmtId="165" fontId="2" fillId="0" borderId="0" xfId="4" applyNumberFormat="1" applyFont="1" applyFill="1"/>
    <xf numFmtId="166" fontId="2" fillId="0" borderId="0" xfId="3" applyNumberFormat="1" applyFont="1" applyFill="1" applyAlignment="1">
      <alignment horizontal="right"/>
    </xf>
    <xf numFmtId="167" fontId="2" fillId="0" borderId="0" xfId="3" applyNumberFormat="1" applyFont="1" applyAlignment="1">
      <alignment horizontal="right"/>
    </xf>
    <xf numFmtId="168" fontId="2" fillId="0" borderId="0" xfId="2" applyNumberFormat="1" applyFont="1" applyFill="1" applyAlignment="1">
      <alignment horizontal="right"/>
    </xf>
    <xf numFmtId="2" fontId="2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3" fontId="2" fillId="0" borderId="0" xfId="3" applyNumberFormat="1" applyFont="1" applyAlignment="1">
      <alignment horizontal="right"/>
    </xf>
    <xf numFmtId="0" fontId="2" fillId="0" borderId="0" xfId="3" applyFont="1" applyBorder="1"/>
    <xf numFmtId="0" fontId="2" fillId="0" borderId="0" xfId="4" applyFont="1"/>
    <xf numFmtId="164" fontId="2" fillId="2" borderId="0" xfId="4" applyNumberFormat="1" applyFont="1" applyFill="1"/>
    <xf numFmtId="0" fontId="2" fillId="0" borderId="0" xfId="3" applyFont="1" applyFill="1" applyBorder="1"/>
    <xf numFmtId="0" fontId="2" fillId="0" borderId="0" xfId="4" applyFont="1" applyFill="1"/>
    <xf numFmtId="0" fontId="2" fillId="0" borderId="0" xfId="3" applyFont="1" applyFill="1"/>
    <xf numFmtId="169" fontId="2" fillId="0" borderId="0" xfId="3" applyNumberFormat="1" applyFont="1" applyFill="1" applyBorder="1"/>
    <xf numFmtId="169" fontId="2" fillId="0" borderId="0" xfId="3" applyNumberFormat="1" applyFont="1" applyBorder="1"/>
    <xf numFmtId="15" fontId="2" fillId="0" borderId="0" xfId="4" applyNumberFormat="1" applyFont="1"/>
    <xf numFmtId="10" fontId="2" fillId="0" borderId="0" xfId="4" applyNumberFormat="1" applyFont="1"/>
    <xf numFmtId="170" fontId="2" fillId="0" borderId="0" xfId="3" applyNumberFormat="1" applyFont="1" applyAlignment="1">
      <alignment horizontal="right"/>
    </xf>
    <xf numFmtId="39" fontId="2" fillId="0" borderId="0" xfId="3" applyNumberFormat="1" applyFont="1" applyAlignment="1">
      <alignment horizontal="right"/>
    </xf>
    <xf numFmtId="10" fontId="2" fillId="0" borderId="0" xfId="3" applyNumberFormat="1" applyFont="1" applyAlignment="1">
      <alignment horizontal="right"/>
    </xf>
    <xf numFmtId="2" fontId="2" fillId="0" borderId="0" xfId="3" applyNumberFormat="1" applyFont="1" applyAlignment="1">
      <alignment horizontal="right"/>
    </xf>
    <xf numFmtId="3" fontId="2" fillId="0" borderId="1" xfId="3" applyNumberFormat="1" applyFont="1" applyFill="1" applyBorder="1" applyAlignment="1">
      <alignment horizontal="right"/>
    </xf>
    <xf numFmtId="0" fontId="4" fillId="0" borderId="0" xfId="3" applyFont="1"/>
    <xf numFmtId="166" fontId="2" fillId="0" borderId="0" xfId="1" applyNumberFormat="1" applyFont="1" applyFill="1" applyBorder="1" applyAlignment="1">
      <alignment horizontal="right"/>
    </xf>
    <xf numFmtId="169" fontId="2" fillId="0" borderId="0" xfId="1" applyNumberFormat="1" applyFont="1"/>
    <xf numFmtId="166" fontId="2" fillId="0" borderId="0" xfId="1" applyNumberFormat="1" applyFont="1" applyFill="1"/>
    <xf numFmtId="166" fontId="2" fillId="0" borderId="2" xfId="1" applyNumberFormat="1" applyFont="1" applyBorder="1"/>
    <xf numFmtId="166" fontId="2" fillId="0" borderId="0" xfId="1" applyNumberFormat="1" applyFont="1" applyBorder="1"/>
    <xf numFmtId="168" fontId="2" fillId="0" borderId="3" xfId="2" applyNumberFormat="1" applyFont="1" applyBorder="1" applyAlignment="1">
      <alignment horizontal="right"/>
    </xf>
    <xf numFmtId="0" fontId="2" fillId="0" borderId="0" xfId="4" quotePrefix="1" applyFont="1"/>
    <xf numFmtId="0" fontId="6" fillId="0" borderId="0" xfId="3" applyFont="1"/>
    <xf numFmtId="171" fontId="6" fillId="0" borderId="0" xfId="3" applyNumberFormat="1" applyFont="1"/>
    <xf numFmtId="3" fontId="6" fillId="0" borderId="0" xfId="3" applyNumberFormat="1" applyFont="1" applyAlignment="1">
      <alignment horizontal="right"/>
    </xf>
    <xf numFmtId="172" fontId="6" fillId="0" borderId="0" xfId="2" applyNumberFormat="1" applyFont="1"/>
    <xf numFmtId="3" fontId="2" fillId="0" borderId="0" xfId="3" applyNumberFormat="1" applyFont="1" applyBorder="1" applyAlignment="1">
      <alignment horizontal="right"/>
    </xf>
    <xf numFmtId="0" fontId="2" fillId="0" borderId="0" xfId="4" applyFont="1" applyAlignment="1"/>
    <xf numFmtId="0" fontId="2" fillId="0" borderId="0" xfId="5" applyNumberFormat="1" applyFont="1" applyBorder="1" applyAlignment="1">
      <alignment horizontal="center"/>
    </xf>
    <xf numFmtId="0" fontId="2" fillId="0" borderId="0" xfId="5" applyNumberFormat="1" applyFont="1" applyBorder="1" applyAlignment="1">
      <alignment horizontal="center" wrapText="1"/>
    </xf>
    <xf numFmtId="164" fontId="2" fillId="0" borderId="0" xfId="5" applyNumberFormat="1" applyFont="1" applyFill="1"/>
    <xf numFmtId="165" fontId="2" fillId="0" borderId="0" xfId="5" applyNumberFormat="1" applyFont="1" applyFill="1"/>
    <xf numFmtId="166" fontId="2" fillId="0" borderId="0" xfId="3" applyNumberFormat="1" applyFont="1"/>
    <xf numFmtId="173" fontId="2" fillId="0" borderId="0" xfId="3" applyNumberFormat="1" applyFont="1"/>
    <xf numFmtId="0" fontId="2" fillId="0" borderId="0" xfId="5" applyFont="1"/>
    <xf numFmtId="0" fontId="2" fillId="0" borderId="0" xfId="5" applyFont="1" applyFill="1"/>
    <xf numFmtId="0" fontId="2" fillId="0" borderId="0" xfId="3" applyNumberFormat="1" applyFont="1" applyFill="1" applyAlignment="1">
      <alignment horizontal="center"/>
    </xf>
    <xf numFmtId="166" fontId="2" fillId="0" borderId="0" xfId="5" applyNumberFormat="1" applyFont="1"/>
    <xf numFmtId="167" fontId="2" fillId="0" borderId="0" xfId="3" applyNumberFormat="1" applyFont="1" applyFill="1" applyAlignment="1">
      <alignment horizontal="right"/>
    </xf>
    <xf numFmtId="15" fontId="2" fillId="0" borderId="0" xfId="5" applyNumberFormat="1" applyFont="1" applyFill="1"/>
    <xf numFmtId="10" fontId="2" fillId="0" borderId="0" xfId="5" applyNumberFormat="1" applyFont="1" applyFill="1"/>
    <xf numFmtId="170" fontId="2" fillId="0" borderId="0" xfId="3" applyNumberFormat="1" applyFont="1" applyFill="1" applyAlignment="1">
      <alignment horizontal="right"/>
    </xf>
    <xf numFmtId="39" fontId="2" fillId="0" borderId="0" xfId="3" applyNumberFormat="1" applyFont="1" applyFill="1" applyAlignment="1">
      <alignment horizontal="right"/>
    </xf>
    <xf numFmtId="10" fontId="2" fillId="0" borderId="0" xfId="3" applyNumberFormat="1" applyFont="1" applyFill="1" applyAlignment="1">
      <alignment horizontal="right"/>
    </xf>
    <xf numFmtId="0" fontId="4" fillId="0" borderId="0" xfId="3" applyFont="1" applyFill="1"/>
    <xf numFmtId="169" fontId="2" fillId="0" borderId="0" xfId="1" applyNumberFormat="1" applyFont="1" applyFill="1"/>
    <xf numFmtId="166" fontId="2" fillId="0" borderId="2" xfId="1" applyNumberFormat="1" applyFont="1" applyFill="1" applyBorder="1"/>
    <xf numFmtId="166" fontId="2" fillId="0" borderId="0" xfId="1" applyNumberFormat="1" applyFont="1" applyFill="1" applyBorder="1"/>
    <xf numFmtId="168" fontId="2" fillId="0" borderId="3" xfId="2" applyNumberFormat="1" applyFont="1" applyFill="1" applyBorder="1" applyAlignment="1">
      <alignment horizontal="right"/>
    </xf>
    <xf numFmtId="0" fontId="2" fillId="3" borderId="0" xfId="3" applyFont="1" applyFill="1"/>
    <xf numFmtId="0" fontId="2" fillId="4" borderId="0" xfId="3" applyFont="1" applyFill="1"/>
    <xf numFmtId="0" fontId="2" fillId="0" borderId="0" xfId="3" applyFont="1" applyFill="1" applyAlignment="1">
      <alignment horizontal="left"/>
    </xf>
    <xf numFmtId="174" fontId="2" fillId="0" borderId="0" xfId="3" applyNumberFormat="1" applyFont="1" applyFill="1"/>
    <xf numFmtId="166" fontId="2" fillId="0" borderId="4" xfId="1" applyNumberFormat="1" applyFont="1" applyFill="1" applyBorder="1" applyAlignment="1">
      <alignment horizontal="right"/>
    </xf>
    <xf numFmtId="166" fontId="2" fillId="0" borderId="0" xfId="3" applyNumberFormat="1" applyFont="1" applyFill="1"/>
    <xf numFmtId="0" fontId="2" fillId="0" borderId="0" xfId="3" applyNumberFormat="1" applyFont="1" applyFill="1" applyAlignment="1">
      <alignment horizontal="left"/>
    </xf>
    <xf numFmtId="14" fontId="2" fillId="0" borderId="0" xfId="3" quotePrefix="1" applyNumberFormat="1" applyFont="1" applyAlignment="1">
      <alignment horizontal="center"/>
    </xf>
    <xf numFmtId="3" fontId="2" fillId="0" borderId="1" xfId="3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2" fillId="0" borderId="0" xfId="1" applyNumberFormat="1" applyFont="1"/>
    <xf numFmtId="168" fontId="2" fillId="0" borderId="0" xfId="2" applyNumberFormat="1" applyFont="1" applyBorder="1" applyAlignment="1">
      <alignment horizontal="right"/>
    </xf>
    <xf numFmtId="0" fontId="2" fillId="0" borderId="0" xfId="5" applyFont="1" applyAlignment="1"/>
    <xf numFmtId="15" fontId="2" fillId="0" borderId="0" xfId="5" applyNumberFormat="1" applyFont="1"/>
    <xf numFmtId="10" fontId="2" fillId="0" borderId="0" xfId="5" applyNumberFormat="1" applyFont="1"/>
    <xf numFmtId="14" fontId="16" fillId="0" borderId="0" xfId="3" applyNumberFormat="1" applyFont="1"/>
    <xf numFmtId="0" fontId="16" fillId="0" borderId="0" xfId="3" applyFont="1"/>
    <xf numFmtId="0" fontId="2" fillId="0" borderId="0" xfId="3" applyNumberFormat="1" applyFont="1" applyAlignment="1">
      <alignment horizontal="center"/>
    </xf>
    <xf numFmtId="0" fontId="2" fillId="9" borderId="0" xfId="3" applyNumberFormat="1" applyFont="1" applyFill="1" applyAlignment="1">
      <alignment horizontal="center"/>
    </xf>
    <xf numFmtId="164" fontId="2" fillId="9" borderId="0" xfId="5" applyNumberFormat="1" applyFont="1" applyFill="1"/>
    <xf numFmtId="165" fontId="2" fillId="9" borderId="0" xfId="5" applyNumberFormat="1" applyFont="1" applyFill="1"/>
    <xf numFmtId="166" fontId="2" fillId="9" borderId="0" xfId="3" applyNumberFormat="1" applyFont="1" applyFill="1" applyAlignment="1">
      <alignment horizontal="right"/>
    </xf>
    <xf numFmtId="167" fontId="2" fillId="9" borderId="0" xfId="3" applyNumberFormat="1" applyFont="1" applyFill="1" applyAlignment="1">
      <alignment horizontal="right"/>
    </xf>
    <xf numFmtId="168" fontId="2" fillId="9" borderId="0" xfId="2" applyNumberFormat="1" applyFont="1" applyFill="1" applyAlignment="1">
      <alignment horizontal="right"/>
    </xf>
    <xf numFmtId="2" fontId="2" fillId="9" borderId="0" xfId="3" applyNumberFormat="1" applyFont="1" applyFill="1" applyAlignment="1">
      <alignment horizontal="right"/>
    </xf>
    <xf numFmtId="3" fontId="2" fillId="9" borderId="0" xfId="3" applyNumberFormat="1" applyFont="1" applyFill="1" applyAlignment="1">
      <alignment horizontal="right"/>
    </xf>
    <xf numFmtId="169" fontId="2" fillId="9" borderId="0" xfId="1" applyNumberFormat="1" applyFont="1" applyFill="1"/>
    <xf numFmtId="169" fontId="2" fillId="9" borderId="0" xfId="3" applyNumberFormat="1" applyFont="1" applyFill="1" applyBorder="1"/>
    <xf numFmtId="0" fontId="2" fillId="9" borderId="0" xfId="3" applyFont="1" applyFill="1" applyBorder="1"/>
    <xf numFmtId="0" fontId="2" fillId="9" borderId="0" xfId="3" applyFont="1" applyFill="1"/>
    <xf numFmtId="0" fontId="2" fillId="9" borderId="0" xfId="5" applyFont="1" applyFill="1"/>
    <xf numFmtId="166" fontId="2" fillId="9" borderId="0" xfId="3" applyNumberFormat="1" applyFont="1" applyFill="1"/>
    <xf numFmtId="187" fontId="2" fillId="0" borderId="3" xfId="2" applyNumberFormat="1" applyFont="1" applyBorder="1" applyAlignment="1">
      <alignment horizontal="right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164" fontId="2" fillId="0" borderId="0" xfId="5" applyNumberFormat="1" applyFont="1" applyFill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6" fontId="2" fillId="0" borderId="0" xfId="3" applyNumberFormat="1" applyFont="1" applyFill="1" applyAlignment="1">
      <alignment horizontal="center"/>
    </xf>
    <xf numFmtId="167" fontId="2" fillId="0" borderId="0" xfId="3" applyNumberFormat="1" applyFont="1" applyAlignment="1">
      <alignment horizontal="center"/>
    </xf>
    <xf numFmtId="168" fontId="2" fillId="0" borderId="0" xfId="2" applyNumberFormat="1" applyFont="1" applyFill="1" applyAlignment="1">
      <alignment horizontal="center"/>
    </xf>
    <xf numFmtId="2" fontId="2" fillId="0" borderId="0" xfId="3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69" fontId="2" fillId="0" borderId="0" xfId="3" applyNumberFormat="1" applyFont="1" applyBorder="1" applyAlignment="1">
      <alignment horizontal="center"/>
    </xf>
    <xf numFmtId="167" fontId="2" fillId="0" borderId="0" xfId="3" applyNumberFormat="1" applyFont="1" applyFill="1" applyAlignment="1">
      <alignment horizontal="center"/>
    </xf>
    <xf numFmtId="169" fontId="2" fillId="0" borderId="0" xfId="1" applyNumberFormat="1" applyFont="1" applyFill="1" applyAlignment="1">
      <alignment horizontal="center"/>
    </xf>
    <xf numFmtId="175" fontId="2" fillId="0" borderId="0" xfId="1" applyNumberFormat="1" applyFont="1" applyAlignment="1">
      <alignment horizontal="center"/>
    </xf>
    <xf numFmtId="3" fontId="2" fillId="0" borderId="1" xfId="3" applyNumberFormat="1" applyFont="1" applyBorder="1" applyAlignment="1">
      <alignment horizontal="center"/>
    </xf>
    <xf numFmtId="0" fontId="2" fillId="0" borderId="0" xfId="5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NumberFormat="1" applyFont="1" applyAlignment="1">
      <alignment horizontal="center"/>
    </xf>
    <xf numFmtId="0" fontId="17" fillId="0" borderId="0" xfId="0" applyFont="1" applyBorder="1" applyAlignment="1">
      <alignment horizontal="left" vertical="top" wrapText="1"/>
    </xf>
    <xf numFmtId="0" fontId="4" fillId="0" borderId="0" xfId="3" applyFont="1" applyAlignment="1">
      <alignment horizontal="left"/>
    </xf>
    <xf numFmtId="14" fontId="19" fillId="0" borderId="0" xfId="3" applyNumberFormat="1" applyFont="1"/>
    <xf numFmtId="0" fontId="19" fillId="0" borderId="0" xfId="3" applyFont="1"/>
    <xf numFmtId="0" fontId="18" fillId="0" borderId="0" xfId="3" applyNumberFormat="1" applyFont="1" applyAlignment="1">
      <alignment horizontal="center"/>
    </xf>
    <xf numFmtId="0" fontId="18" fillId="0" borderId="0" xfId="3" applyFont="1"/>
    <xf numFmtId="14" fontId="19" fillId="0" borderId="0" xfId="3" applyNumberFormat="1" applyFont="1" applyAlignment="1">
      <alignment horizontal="center"/>
    </xf>
    <xf numFmtId="14" fontId="4" fillId="0" borderId="0" xfId="3" quotePrefix="1" applyNumberFormat="1" applyFont="1" applyAlignment="1">
      <alignment horizontal="center"/>
    </xf>
    <xf numFmtId="0" fontId="4" fillId="0" borderId="0" xfId="3" quotePrefix="1" applyNumberFormat="1" applyFont="1" applyAlignment="1">
      <alignment horizontal="center"/>
    </xf>
    <xf numFmtId="0" fontId="4" fillId="0" borderId="1" xfId="3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3" fontId="4" fillId="0" borderId="0" xfId="3" applyNumberFormat="1" applyFont="1" applyAlignment="1">
      <alignment horizontal="center"/>
    </xf>
    <xf numFmtId="168" fontId="4" fillId="0" borderId="3" xfId="2" applyNumberFormat="1" applyFont="1" applyBorder="1" applyAlignment="1">
      <alignment horizontal="center"/>
    </xf>
    <xf numFmtId="3" fontId="4" fillId="0" borderId="0" xfId="3" applyNumberFormat="1" applyFont="1" applyAlignment="1">
      <alignment horizontal="right"/>
    </xf>
    <xf numFmtId="0" fontId="20" fillId="0" borderId="0" xfId="3" applyFont="1"/>
    <xf numFmtId="171" fontId="20" fillId="0" borderId="0" xfId="3" applyNumberFormat="1" applyFont="1" applyAlignment="1">
      <alignment horizontal="center"/>
    </xf>
    <xf numFmtId="0" fontId="20" fillId="0" borderId="0" xfId="3" applyFont="1" applyAlignment="1">
      <alignment horizontal="center"/>
    </xf>
    <xf numFmtId="3" fontId="20" fillId="0" borderId="0" xfId="3" applyNumberFormat="1" applyFont="1" applyAlignment="1">
      <alignment horizontal="right"/>
    </xf>
    <xf numFmtId="172" fontId="20" fillId="0" borderId="0" xfId="2" applyNumberFormat="1" applyFont="1"/>
    <xf numFmtId="3" fontId="4" fillId="0" borderId="0" xfId="3" applyNumberFormat="1" applyFont="1" applyBorder="1" applyAlignment="1">
      <alignment horizontal="right"/>
    </xf>
    <xf numFmtId="0" fontId="3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0" fontId="18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NumberFormat="1" applyFont="1" applyAlignment="1">
      <alignment horizontal="center"/>
    </xf>
  </cellXfs>
  <cellStyles count="52">
    <cellStyle name="$" xfId="6"/>
    <cellStyle name="$_CCA-Request_H11bps" xfId="7"/>
    <cellStyle name="$_CCA-Request_H11bps July 9" xfId="8"/>
    <cellStyle name="$comma" xfId="9"/>
    <cellStyle name="_Comma" xfId="10"/>
    <cellStyle name="_Currency" xfId="11"/>
    <cellStyle name="_CurrencySpace" xfId="12"/>
    <cellStyle name="_Multiple" xfId="13"/>
    <cellStyle name="_MultipleSpace" xfId="14"/>
    <cellStyle name="_Percent" xfId="15"/>
    <cellStyle name="_PercentSpace" xfId="16"/>
    <cellStyle name="_PercentSpace_AR Analysis 061207" xfId="17"/>
    <cellStyle name="_PercentSpace_RMDx BP050513a 051212a" xfId="18"/>
    <cellStyle name="Comma" xfId="1" builtinId="3"/>
    <cellStyle name="Comma 2" xfId="19"/>
    <cellStyle name="Comma 2 2" xfId="20"/>
    <cellStyle name="comma zerodec" xfId="21"/>
    <cellStyle name="Currency 2" xfId="22"/>
    <cellStyle name="Currency1" xfId="23"/>
    <cellStyle name="Dollar (zero dec)" xfId="24"/>
    <cellStyle name="Grey" xfId="25"/>
    <cellStyle name="Header1" xfId="26"/>
    <cellStyle name="Header2" xfId="27"/>
    <cellStyle name="Input [yellow]" xfId="28"/>
    <cellStyle name="multiple" xfId="29"/>
    <cellStyle name="Normal" xfId="0" builtinId="0"/>
    <cellStyle name="Normal - Style1" xfId="30"/>
    <cellStyle name="Normal 2" xfId="31"/>
    <cellStyle name="Normal 2 2" xfId="5"/>
    <cellStyle name="Normal 3" xfId="32"/>
    <cellStyle name="Normal_B2-1-2 (2010-19)" xfId="4"/>
    <cellStyle name="Normal_TxE3.1.2" xfId="3"/>
    <cellStyle name="Number" xfId="33"/>
    <cellStyle name="OH01" xfId="34"/>
    <cellStyle name="OHnplode" xfId="35"/>
    <cellStyle name="Percent" xfId="2" builtinId="5"/>
    <cellStyle name="Percent [2]" xfId="36"/>
    <cellStyle name="Percent 2" xfId="37"/>
    <cellStyle name="Percent 2 2" xfId="38"/>
    <cellStyle name="PSChar" xfId="39"/>
    <cellStyle name="PSDate" xfId="40"/>
    <cellStyle name="PSDec" xfId="41"/>
    <cellStyle name="PSHeading" xfId="42"/>
    <cellStyle name="PSInt" xfId="43"/>
    <cellStyle name="PSSpacer" xfId="44"/>
    <cellStyle name="ShOut" xfId="45"/>
    <cellStyle name="Style 1" xfId="46"/>
    <cellStyle name="Style 2" xfId="47"/>
    <cellStyle name="Style 3" xfId="48"/>
    <cellStyle name="x" xfId="49"/>
    <cellStyle name="x_CCA-Request_H11bps" xfId="50"/>
    <cellStyle name="x_CCA-Request_H11bps July 9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Direct%20LDC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Direct%20LDC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Retail%20and%20MEU%20Actuals%20-%20Ja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ug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ec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2003%20Dx%20Tariff%20021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Feb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an%20CSS%20Actua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ly%20CSS%20Actua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June%20CSS%20Actual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r%20CSS%20Actual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BIG%20DX%20010629a%20010719a%20BAS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May%20CSS%20Actual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ov%20CSS%20Actual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Oct%20CSS%20Actual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Sept%20CSS%20Actual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Old%20011022/Restructuring%20Year%202001/December%202000%20Restructuring%20Comparison%20Source%20Dat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Directs%20and%20LDCs%20Actuals%20-%20Ja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ON%20bypass%20current%20study\Backup-TRF&amp;LINE-Bypass%20dec1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BP%20-%20RMTx/DJC%20Retail%20Revenue%20020319d%20New%20LF%20020321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H1_Fin_Models/TX%20Connection%20Model%20Development/Tx%20Connection%20Model%20%20Version%2003A%20Mar-13-03%20Test%20-%20Refined%20Versio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REPORTNG/Integration/2000/05-2000/SLA%20Reporting%20Inpu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New%20Name%20XNV's/iscextss.xn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WINNT/Profiles/396116/Desktop/based%20pensionable%20earnings%20for%20Q4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Apr%20Direct%20LDC%20CSS%20Actuals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TEMP/HydroOne%20Benefits%20Forecast%20%20May-29-0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Jan 24-2001"/>
      <sheetName val="Source Mar 1-2001"/>
      <sheetName val="Accounts Adjusted"/>
    </sheetNames>
    <sheetDataSet>
      <sheetData sheetId="0"/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tabSelected="1" view="pageBreakPreview" zoomScale="60" zoomScaleNormal="100" workbookViewId="0">
      <selection activeCell="E98" sqref="E98"/>
    </sheetView>
  </sheetViews>
  <sheetFormatPr defaultColWidth="10.28515625" defaultRowHeight="12.75" x14ac:dyDescent="0.2"/>
  <cols>
    <col min="1" max="1" width="4.5703125" style="6" customWidth="1"/>
    <col min="2" max="2" width="13.42578125" style="2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0" width="10.28515625" style="2"/>
    <col min="21" max="24" width="0" style="2" hidden="1" customWidth="1"/>
    <col min="25" max="16384" width="10.28515625" style="2"/>
  </cols>
  <sheetData>
    <row r="1" spans="1:22" ht="12.6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"/>
    </row>
    <row r="2" spans="1:22" ht="12.6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"/>
    </row>
    <row r="3" spans="1:22" ht="12.6" x14ac:dyDescent="0.25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3"/>
    </row>
    <row r="4" spans="1:22" ht="12.6" x14ac:dyDescent="0.25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3"/>
    </row>
    <row r="5" spans="1:22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3"/>
    </row>
    <row r="6" spans="1:22" ht="12.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</row>
    <row r="7" spans="1:22" ht="12.6" x14ac:dyDescent="0.25">
      <c r="F7" s="4" t="s">
        <v>5</v>
      </c>
      <c r="G7" s="154" t="s">
        <v>6</v>
      </c>
      <c r="H7" s="154"/>
    </row>
    <row r="8" spans="1:22" ht="12.6" x14ac:dyDescent="0.25">
      <c r="E8" s="4" t="s">
        <v>7</v>
      </c>
      <c r="F8" s="4" t="s">
        <v>8</v>
      </c>
      <c r="G8" s="7"/>
      <c r="H8" s="4" t="s">
        <v>9</v>
      </c>
      <c r="J8" s="8"/>
      <c r="K8" s="154" t="s">
        <v>10</v>
      </c>
      <c r="L8" s="154"/>
      <c r="M8" s="154"/>
      <c r="N8" s="9"/>
      <c r="S8" s="4" t="s">
        <v>11</v>
      </c>
    </row>
    <row r="9" spans="1:22" s="7" customFormat="1" ht="12.6" x14ac:dyDescent="0.25">
      <c r="E9" s="4" t="s">
        <v>12</v>
      </c>
      <c r="F9" s="4" t="s">
        <v>13</v>
      </c>
      <c r="G9" s="4" t="s">
        <v>14</v>
      </c>
      <c r="H9" s="4" t="s">
        <v>7</v>
      </c>
      <c r="K9" s="4" t="s">
        <v>15</v>
      </c>
      <c r="L9" s="4"/>
      <c r="M9" s="4" t="s">
        <v>15</v>
      </c>
      <c r="N9" s="4"/>
      <c r="O9" s="4" t="s">
        <v>16</v>
      </c>
      <c r="Q9" s="7" t="s">
        <v>17</v>
      </c>
      <c r="S9" s="4" t="s">
        <v>18</v>
      </c>
    </row>
    <row r="10" spans="1:22" s="7" customFormat="1" ht="12.6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12</v>
      </c>
      <c r="H10" s="4" t="s">
        <v>12</v>
      </c>
      <c r="I10" s="4" t="s">
        <v>25</v>
      </c>
      <c r="J10" s="4"/>
      <c r="K10" s="10" t="s">
        <v>26</v>
      </c>
      <c r="L10" s="10"/>
      <c r="M10" s="10" t="s">
        <v>27</v>
      </c>
      <c r="N10" s="10"/>
      <c r="O10" s="4" t="s">
        <v>28</v>
      </c>
      <c r="P10" s="4"/>
      <c r="Q10" s="4" t="s">
        <v>29</v>
      </c>
      <c r="R10" s="4"/>
      <c r="S10" s="4" t="s">
        <v>30</v>
      </c>
    </row>
    <row r="11" spans="1:22" s="7" customFormat="1" ht="12.6" x14ac:dyDescent="0.25">
      <c r="A11" s="11" t="s">
        <v>31</v>
      </c>
      <c r="B11" s="11" t="s">
        <v>32</v>
      </c>
      <c r="C11" s="11" t="s">
        <v>33</v>
      </c>
      <c r="D11" s="11" t="s">
        <v>32</v>
      </c>
      <c r="E11" s="11" t="s">
        <v>34</v>
      </c>
      <c r="F11" s="11" t="s">
        <v>34</v>
      </c>
      <c r="G11" s="11" t="s">
        <v>34</v>
      </c>
      <c r="H11" s="11" t="s">
        <v>35</v>
      </c>
      <c r="I11" s="11" t="s">
        <v>36</v>
      </c>
      <c r="J11" s="11"/>
      <c r="K11" s="11" t="s">
        <v>34</v>
      </c>
      <c r="L11" s="11"/>
      <c r="M11" s="11" t="s">
        <v>34</v>
      </c>
      <c r="N11" s="11"/>
      <c r="O11" s="11" t="s">
        <v>34</v>
      </c>
      <c r="P11" s="11"/>
      <c r="Q11" s="11" t="s">
        <v>34</v>
      </c>
      <c r="R11" s="11"/>
      <c r="S11" s="11" t="s">
        <v>37</v>
      </c>
      <c r="T11" s="12"/>
    </row>
    <row r="12" spans="1:22" s="7" customFormat="1" ht="12.6" x14ac:dyDescent="0.25">
      <c r="A12" s="13"/>
      <c r="B12" s="14" t="s">
        <v>38</v>
      </c>
      <c r="C12" s="14" t="s">
        <v>39</v>
      </c>
      <c r="D12" s="15" t="s">
        <v>40</v>
      </c>
      <c r="E12" s="14" t="s">
        <v>41</v>
      </c>
      <c r="F12" s="14" t="s">
        <v>42</v>
      </c>
      <c r="G12" s="15" t="s">
        <v>43</v>
      </c>
      <c r="H12" s="15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  <c r="T12" s="12"/>
    </row>
    <row r="13" spans="1:22" ht="12.6" x14ac:dyDescent="0.25">
      <c r="A13" s="4"/>
    </row>
    <row r="14" spans="1:22" ht="12.6" x14ac:dyDescent="0.25">
      <c r="A14" s="4">
        <v>1</v>
      </c>
      <c r="B14" s="16">
        <v>36680</v>
      </c>
      <c r="C14" s="17">
        <v>7.3499999999999996E-2</v>
      </c>
      <c r="D14" s="16">
        <v>47637</v>
      </c>
      <c r="E14" s="18">
        <v>121.60000000000002</v>
      </c>
      <c r="F14" s="18">
        <v>1.9802560000000002</v>
      </c>
      <c r="G14" s="18">
        <v>119.61974400000003</v>
      </c>
      <c r="H14" s="19">
        <v>98.371499999999997</v>
      </c>
      <c r="I14" s="20">
        <v>7.4870329445370476E-2</v>
      </c>
      <c r="J14" s="21"/>
      <c r="K14" s="18">
        <v>121.60000000000002</v>
      </c>
      <c r="L14" s="22"/>
      <c r="M14" s="18">
        <v>121.60000000000002</v>
      </c>
      <c r="N14" s="22"/>
      <c r="O14" s="18">
        <v>121.60000000000001</v>
      </c>
      <c r="P14" s="22"/>
      <c r="Q14" s="18">
        <v>9.1042320605570506</v>
      </c>
      <c r="R14" s="23"/>
      <c r="S14" s="24"/>
      <c r="T14" s="25"/>
      <c r="U14" s="25"/>
      <c r="V14" s="25"/>
    </row>
    <row r="15" spans="1:22" ht="12.6" hidden="1" x14ac:dyDescent="0.25">
      <c r="A15" s="4"/>
      <c r="B15" s="16">
        <v>37064</v>
      </c>
      <c r="C15" s="17">
        <v>6.4000000000000001E-2</v>
      </c>
      <c r="D15" s="16">
        <v>40878</v>
      </c>
      <c r="E15" s="18">
        <v>76.000000000000014</v>
      </c>
      <c r="F15" s="18">
        <v>-0.21523200000000009</v>
      </c>
      <c r="G15" s="18">
        <v>76.215232000000015</v>
      </c>
      <c r="H15" s="19">
        <v>100.28319999999999</v>
      </c>
      <c r="I15" s="20">
        <v>6.3617840484384763E-2</v>
      </c>
      <c r="J15" s="21"/>
      <c r="K15" s="18">
        <v>0</v>
      </c>
      <c r="L15" s="22"/>
      <c r="M15" s="18">
        <v>0</v>
      </c>
      <c r="N15" s="22"/>
      <c r="O15" s="18">
        <v>0</v>
      </c>
      <c r="P15" s="22"/>
      <c r="Q15" s="18">
        <v>0</v>
      </c>
      <c r="R15" s="23"/>
      <c r="S15" s="24"/>
      <c r="T15" s="25" t="s">
        <v>51</v>
      </c>
      <c r="U15" s="25">
        <v>2011</v>
      </c>
      <c r="V15" s="25"/>
    </row>
    <row r="16" spans="1:22" ht="12.6" x14ac:dyDescent="0.25">
      <c r="A16" s="4">
        <v>2</v>
      </c>
      <c r="B16" s="16">
        <v>37064</v>
      </c>
      <c r="C16" s="17">
        <v>6.93E-2</v>
      </c>
      <c r="D16" s="16">
        <v>48366</v>
      </c>
      <c r="E16" s="18">
        <v>47.728000000000009</v>
      </c>
      <c r="F16" s="18">
        <v>0.58363744000000006</v>
      </c>
      <c r="G16" s="18">
        <v>47.144362560000012</v>
      </c>
      <c r="H16" s="19">
        <v>98.777159235668805</v>
      </c>
      <c r="I16" s="20">
        <v>7.026937152647475E-2</v>
      </c>
      <c r="J16" s="21"/>
      <c r="K16" s="18">
        <v>47.728000000000009</v>
      </c>
      <c r="L16" s="22"/>
      <c r="M16" s="18">
        <v>47.728000000000009</v>
      </c>
      <c r="N16" s="22"/>
      <c r="O16" s="18">
        <v>47.728000000000016</v>
      </c>
      <c r="P16" s="22"/>
      <c r="Q16" s="18">
        <v>3.3538165642155882</v>
      </c>
      <c r="R16" s="23"/>
      <c r="S16" s="24"/>
      <c r="T16" s="25"/>
      <c r="U16" s="25"/>
      <c r="V16" s="25"/>
    </row>
    <row r="17" spans="1:22" ht="12.6" hidden="1" x14ac:dyDescent="0.25">
      <c r="A17" s="4"/>
      <c r="B17" s="16">
        <v>37516</v>
      </c>
      <c r="C17" s="17">
        <v>5.7700000000000001E-2</v>
      </c>
      <c r="D17" s="26">
        <v>41228</v>
      </c>
      <c r="E17" s="18">
        <v>213</v>
      </c>
      <c r="F17" s="18">
        <v>0.96275999999999995</v>
      </c>
      <c r="G17" s="18">
        <v>212.03724</v>
      </c>
      <c r="H17" s="19">
        <v>99.548000000000002</v>
      </c>
      <c r="I17" s="20">
        <v>5.8283801114485598E-2</v>
      </c>
      <c r="J17" s="21"/>
      <c r="K17" s="18">
        <v>0</v>
      </c>
      <c r="L17" s="22"/>
      <c r="M17" s="18">
        <v>0</v>
      </c>
      <c r="N17" s="22"/>
      <c r="O17" s="18">
        <v>0</v>
      </c>
      <c r="P17" s="22"/>
      <c r="Q17" s="18">
        <v>0</v>
      </c>
      <c r="R17" s="23"/>
      <c r="S17" s="24"/>
      <c r="T17" s="25" t="s">
        <v>51</v>
      </c>
      <c r="U17" s="25">
        <v>2012</v>
      </c>
      <c r="V17" s="25"/>
    </row>
    <row r="18" spans="1:22" ht="12.6" x14ac:dyDescent="0.25">
      <c r="A18" s="4">
        <v>3</v>
      </c>
      <c r="B18" s="16">
        <v>37516</v>
      </c>
      <c r="C18" s="17">
        <v>6.93E-2</v>
      </c>
      <c r="D18" s="16">
        <v>48366</v>
      </c>
      <c r="E18" s="18">
        <v>142</v>
      </c>
      <c r="F18" s="18">
        <v>-5.0663988299999998</v>
      </c>
      <c r="G18" s="18">
        <v>147.06639883</v>
      </c>
      <c r="H18" s="19">
        <v>103.5678865</v>
      </c>
      <c r="I18" s="20">
        <v>6.6519486965368385E-2</v>
      </c>
      <c r="J18" s="21"/>
      <c r="K18" s="18">
        <v>142</v>
      </c>
      <c r="L18" s="22"/>
      <c r="M18" s="18">
        <v>142</v>
      </c>
      <c r="N18" s="22"/>
      <c r="O18" s="18">
        <v>142</v>
      </c>
      <c r="P18" s="22"/>
      <c r="Q18" s="18">
        <v>9.445767149082311</v>
      </c>
      <c r="R18" s="23"/>
      <c r="S18" s="24"/>
      <c r="T18" s="25"/>
      <c r="U18" s="25"/>
      <c r="V18" s="25"/>
    </row>
    <row r="19" spans="1:22" s="29" customFormat="1" ht="12.6" hidden="1" x14ac:dyDescent="0.25">
      <c r="A19" s="4"/>
      <c r="B19" s="16">
        <v>37652</v>
      </c>
      <c r="C19" s="17">
        <v>5.7700000000000001E-2</v>
      </c>
      <c r="D19" s="26">
        <v>41228</v>
      </c>
      <c r="E19" s="18">
        <v>111</v>
      </c>
      <c r="F19" s="18">
        <v>-0.53280000000000005</v>
      </c>
      <c r="G19" s="18">
        <v>111.53279999999999</v>
      </c>
      <c r="H19" s="19">
        <v>100.48</v>
      </c>
      <c r="I19" s="20">
        <v>5.7039971775340911E-2</v>
      </c>
      <c r="J19" s="21"/>
      <c r="K19" s="18">
        <v>0</v>
      </c>
      <c r="L19" s="22"/>
      <c r="M19" s="18">
        <v>0</v>
      </c>
      <c r="N19" s="22"/>
      <c r="O19" s="18">
        <v>0</v>
      </c>
      <c r="P19" s="22"/>
      <c r="Q19" s="18">
        <v>0</v>
      </c>
      <c r="R19" s="22"/>
      <c r="S19" s="27"/>
      <c r="T19" s="25" t="s">
        <v>51</v>
      </c>
      <c r="U19" s="25">
        <v>2012</v>
      </c>
      <c r="V19" s="28"/>
    </row>
    <row r="20" spans="1:22" s="29" customFormat="1" ht="12.6" x14ac:dyDescent="0.25">
      <c r="A20" s="4">
        <v>4</v>
      </c>
      <c r="B20" s="16">
        <v>37652</v>
      </c>
      <c r="C20" s="17">
        <v>6.3500000000000001E-2</v>
      </c>
      <c r="D20" s="16">
        <v>48975</v>
      </c>
      <c r="E20" s="18">
        <v>74</v>
      </c>
      <c r="F20" s="18">
        <v>0.58755999999999997</v>
      </c>
      <c r="G20" s="18">
        <v>73.412440000000004</v>
      </c>
      <c r="H20" s="19">
        <v>99.206000000000003</v>
      </c>
      <c r="I20" s="20">
        <v>6.4092749737629115E-2</v>
      </c>
      <c r="J20" s="21"/>
      <c r="K20" s="18">
        <v>74</v>
      </c>
      <c r="L20" s="22"/>
      <c r="M20" s="18">
        <v>74</v>
      </c>
      <c r="N20" s="22"/>
      <c r="O20" s="18">
        <v>74</v>
      </c>
      <c r="P20" s="22"/>
      <c r="Q20" s="18">
        <v>4.7428634805845542</v>
      </c>
      <c r="R20" s="22"/>
      <c r="S20" s="27"/>
      <c r="V20" s="28"/>
    </row>
    <row r="21" spans="1:22" s="29" customFormat="1" ht="12.6" x14ac:dyDescent="0.25">
      <c r="A21" s="4">
        <v>5</v>
      </c>
      <c r="B21" s="16">
        <v>37733</v>
      </c>
      <c r="C21" s="17">
        <v>6.59E-2</v>
      </c>
      <c r="D21" s="16">
        <v>52343</v>
      </c>
      <c r="E21" s="18">
        <v>105.00000000000001</v>
      </c>
      <c r="F21" s="18">
        <v>0.77910000000000001</v>
      </c>
      <c r="G21" s="18">
        <v>104.22090000000001</v>
      </c>
      <c r="H21" s="19">
        <v>99.257999999999996</v>
      </c>
      <c r="I21" s="20">
        <v>6.643187587167157E-2</v>
      </c>
      <c r="J21" s="21"/>
      <c r="K21" s="18">
        <v>105.00000000000001</v>
      </c>
      <c r="L21" s="22"/>
      <c r="M21" s="18">
        <v>105.00000000000001</v>
      </c>
      <c r="N21" s="22"/>
      <c r="O21" s="18">
        <v>105.00000000000001</v>
      </c>
      <c r="P21" s="22"/>
      <c r="Q21" s="18">
        <v>6.9753469665255157</v>
      </c>
      <c r="R21" s="22"/>
      <c r="S21" s="27"/>
      <c r="T21" s="28"/>
      <c r="U21" s="28"/>
      <c r="V21" s="28"/>
    </row>
    <row r="22" spans="1:22" s="29" customFormat="1" ht="12.6" hidden="1" x14ac:dyDescent="0.25">
      <c r="A22" s="4"/>
      <c r="B22" s="16">
        <v>37795</v>
      </c>
      <c r="C22" s="17">
        <v>0.04</v>
      </c>
      <c r="D22" s="16">
        <v>39622</v>
      </c>
      <c r="E22" s="18">
        <v>210.00000000000003</v>
      </c>
      <c r="F22" s="18">
        <v>6.1332600000000017</v>
      </c>
      <c r="G22" s="18">
        <v>203.86674000000002</v>
      </c>
      <c r="H22" s="19">
        <v>97.079399999999993</v>
      </c>
      <c r="I22" s="20">
        <v>4.6615860646942529E-2</v>
      </c>
      <c r="J22" s="21"/>
      <c r="K22" s="18">
        <v>0</v>
      </c>
      <c r="L22" s="22"/>
      <c r="M22" s="18">
        <v>0</v>
      </c>
      <c r="N22" s="22"/>
      <c r="O22" s="18">
        <v>0</v>
      </c>
      <c r="P22" s="22"/>
      <c r="Q22" s="18">
        <v>0</v>
      </c>
      <c r="R22" s="22"/>
      <c r="S22" s="27"/>
      <c r="T22" s="25" t="s">
        <v>51</v>
      </c>
      <c r="U22" s="28">
        <v>2008</v>
      </c>
      <c r="V22" s="28"/>
    </row>
    <row r="23" spans="1:22" s="29" customFormat="1" ht="12.6" hidden="1" x14ac:dyDescent="0.25">
      <c r="A23" s="4"/>
      <c r="B23" s="16">
        <v>38041</v>
      </c>
      <c r="C23" s="17">
        <v>3.95E-2</v>
      </c>
      <c r="D23" s="16">
        <v>39868</v>
      </c>
      <c r="E23" s="18">
        <v>87.5</v>
      </c>
      <c r="F23" s="18">
        <v>0.39129999999999998</v>
      </c>
      <c r="G23" s="18">
        <v>87.108699999999999</v>
      </c>
      <c r="H23" s="19">
        <v>99.552799999999991</v>
      </c>
      <c r="I23" s="20">
        <v>4.0496999471341617E-2</v>
      </c>
      <c r="J23" s="21"/>
      <c r="K23" s="18">
        <v>0</v>
      </c>
      <c r="L23" s="22"/>
      <c r="M23" s="18">
        <v>0</v>
      </c>
      <c r="N23" s="22"/>
      <c r="O23" s="18">
        <v>0</v>
      </c>
      <c r="P23" s="22"/>
      <c r="Q23" s="18">
        <v>0</v>
      </c>
      <c r="R23" s="22"/>
      <c r="S23" s="27"/>
      <c r="T23" s="25" t="s">
        <v>51</v>
      </c>
      <c r="U23" s="28">
        <v>2009</v>
      </c>
      <c r="V23" s="28"/>
    </row>
    <row r="24" spans="1:22" s="29" customFormat="1" ht="12.6" x14ac:dyDescent="0.25">
      <c r="A24" s="4">
        <v>6</v>
      </c>
      <c r="B24" s="16">
        <v>38163</v>
      </c>
      <c r="C24" s="17">
        <v>6.3500000000000001E-2</v>
      </c>
      <c r="D24" s="16">
        <v>48975</v>
      </c>
      <c r="E24" s="18">
        <v>48</v>
      </c>
      <c r="F24" s="18">
        <v>-0.10623999999999995</v>
      </c>
      <c r="G24" s="18">
        <v>48.10624</v>
      </c>
      <c r="H24" s="19">
        <v>100.22133333333333</v>
      </c>
      <c r="I24" s="20">
        <v>6.3327687824519363E-2</v>
      </c>
      <c r="J24" s="21"/>
      <c r="K24" s="18">
        <v>48</v>
      </c>
      <c r="L24" s="22"/>
      <c r="M24" s="18">
        <v>48</v>
      </c>
      <c r="N24" s="22"/>
      <c r="O24" s="18">
        <v>48</v>
      </c>
      <c r="P24" s="22"/>
      <c r="Q24" s="18">
        <v>3.0397290155769294</v>
      </c>
      <c r="R24" s="22"/>
      <c r="S24" s="27"/>
      <c r="T24" s="25"/>
      <c r="U24" s="28"/>
      <c r="V24" s="28"/>
    </row>
    <row r="25" spans="1:22" s="29" customFormat="1" ht="12.6" x14ac:dyDescent="0.25">
      <c r="A25" s="4">
        <v>7</v>
      </c>
      <c r="B25" s="16">
        <v>38219</v>
      </c>
      <c r="C25" s="17">
        <v>6.59E-2</v>
      </c>
      <c r="D25" s="16">
        <v>52343</v>
      </c>
      <c r="E25" s="18">
        <v>26</v>
      </c>
      <c r="F25" s="18">
        <v>-2.0523600000000002</v>
      </c>
      <c r="G25" s="18">
        <v>28.05236</v>
      </c>
      <c r="H25" s="19">
        <v>107.89369230769231</v>
      </c>
      <c r="I25" s="20">
        <v>6.0582218865609196E-2</v>
      </c>
      <c r="J25" s="21"/>
      <c r="K25" s="18">
        <v>26</v>
      </c>
      <c r="L25" s="22"/>
      <c r="M25" s="18">
        <v>26</v>
      </c>
      <c r="N25" s="22"/>
      <c r="O25" s="18">
        <v>26</v>
      </c>
      <c r="P25" s="22"/>
      <c r="Q25" s="18">
        <v>1.5751376905058392</v>
      </c>
      <c r="R25" s="22"/>
      <c r="S25" s="27"/>
      <c r="T25" s="28"/>
      <c r="U25" s="28"/>
      <c r="V25" s="28"/>
    </row>
    <row r="26" spans="1:22" s="29" customFormat="1" ht="12.6" x14ac:dyDescent="0.25">
      <c r="A26" s="4">
        <v>8</v>
      </c>
      <c r="B26" s="16">
        <v>38223</v>
      </c>
      <c r="C26" s="17">
        <v>6.3500000000000001E-2</v>
      </c>
      <c r="D26" s="16">
        <v>48975</v>
      </c>
      <c r="E26" s="18">
        <v>26</v>
      </c>
      <c r="F26" s="18">
        <v>-0.90414000000000005</v>
      </c>
      <c r="G26" s="18">
        <v>26.904140000000002</v>
      </c>
      <c r="H26" s="19">
        <v>103.47746153846154</v>
      </c>
      <c r="I26" s="20">
        <v>6.0940091999985867E-2</v>
      </c>
      <c r="J26" s="21"/>
      <c r="K26" s="18">
        <v>26</v>
      </c>
      <c r="L26" s="22"/>
      <c r="M26" s="18">
        <v>26</v>
      </c>
      <c r="N26" s="22"/>
      <c r="O26" s="18">
        <v>26</v>
      </c>
      <c r="P26" s="22"/>
      <c r="Q26" s="18">
        <v>1.5844423919996324</v>
      </c>
      <c r="R26" s="22"/>
      <c r="S26" s="27"/>
      <c r="T26" s="28"/>
      <c r="U26" s="28"/>
      <c r="V26" s="28"/>
    </row>
    <row r="27" spans="1:22" s="29" customFormat="1" ht="12.6" hidden="1" x14ac:dyDescent="0.25">
      <c r="A27" s="4"/>
      <c r="B27" s="16">
        <v>38306</v>
      </c>
      <c r="C27" s="17">
        <v>4.1000000000000002E-2</v>
      </c>
      <c r="D27" s="16">
        <v>39217</v>
      </c>
      <c r="E27" s="18">
        <v>14</v>
      </c>
      <c r="F27" s="18">
        <v>0.1295</v>
      </c>
      <c r="G27" s="18">
        <v>13.8705</v>
      </c>
      <c r="H27" s="19">
        <v>99.075000000000003</v>
      </c>
      <c r="I27" s="20">
        <v>4.4953186438361499E-2</v>
      </c>
      <c r="J27" s="21"/>
      <c r="K27" s="18">
        <v>0</v>
      </c>
      <c r="L27" s="22"/>
      <c r="M27" s="18">
        <v>0</v>
      </c>
      <c r="N27" s="22"/>
      <c r="O27" s="18">
        <v>0</v>
      </c>
      <c r="P27" s="22"/>
      <c r="Q27" s="18">
        <v>0</v>
      </c>
      <c r="R27" s="22"/>
      <c r="S27" s="27"/>
      <c r="T27" s="25" t="s">
        <v>51</v>
      </c>
      <c r="U27" s="28">
        <v>2007</v>
      </c>
      <c r="V27" s="28"/>
    </row>
    <row r="28" spans="1:22" s="29" customFormat="1" ht="12.6" x14ac:dyDescent="0.25">
      <c r="A28" s="4">
        <v>9</v>
      </c>
      <c r="B28" s="16">
        <v>38491</v>
      </c>
      <c r="C28" s="17">
        <v>5.3600000000000002E-2</v>
      </c>
      <c r="D28" s="16">
        <v>49815</v>
      </c>
      <c r="E28" s="18">
        <v>98.100000000000009</v>
      </c>
      <c r="F28" s="18">
        <v>3.7392000000000007</v>
      </c>
      <c r="G28" s="18">
        <v>94.360800000000012</v>
      </c>
      <c r="H28" s="19">
        <v>96.188379204892968</v>
      </c>
      <c r="I28" s="20">
        <v>5.6210503443151726E-2</v>
      </c>
      <c r="J28" s="21"/>
      <c r="K28" s="18">
        <v>98.100000000000009</v>
      </c>
      <c r="L28" s="22"/>
      <c r="M28" s="18">
        <v>98.100000000000009</v>
      </c>
      <c r="N28" s="22"/>
      <c r="O28" s="18">
        <v>98.100000000000009</v>
      </c>
      <c r="P28" s="22"/>
      <c r="Q28" s="18">
        <v>5.5142503877731848</v>
      </c>
      <c r="R28" s="22"/>
      <c r="S28" s="27"/>
      <c r="T28" s="25"/>
      <c r="U28" s="28"/>
      <c r="V28" s="28"/>
    </row>
    <row r="29" spans="1:22" s="29" customFormat="1" ht="12.6" hidden="1" x14ac:dyDescent="0.25">
      <c r="A29" s="4"/>
      <c r="B29" s="16">
        <v>38491</v>
      </c>
      <c r="C29" s="17">
        <v>3.95E-2</v>
      </c>
      <c r="D29" s="16">
        <v>39868</v>
      </c>
      <c r="E29" s="18">
        <v>45.000000000000007</v>
      </c>
      <c r="F29" s="18">
        <v>-0.4053000000000001</v>
      </c>
      <c r="G29" s="18">
        <v>45.405300000000004</v>
      </c>
      <c r="H29" s="19">
        <v>100.90066666666667</v>
      </c>
      <c r="I29" s="20">
        <v>3.6902170884560104E-2</v>
      </c>
      <c r="J29" s="21"/>
      <c r="K29" s="18">
        <v>0</v>
      </c>
      <c r="L29" s="22"/>
      <c r="M29" s="18">
        <v>0</v>
      </c>
      <c r="N29" s="22"/>
      <c r="O29" s="18">
        <v>0</v>
      </c>
      <c r="P29" s="22"/>
      <c r="Q29" s="18">
        <v>0</v>
      </c>
      <c r="R29" s="22"/>
      <c r="S29" s="27"/>
      <c r="T29" s="25" t="s">
        <v>51</v>
      </c>
      <c r="U29" s="28">
        <v>2009</v>
      </c>
      <c r="V29" s="28"/>
    </row>
    <row r="30" spans="1:22" s="29" customFormat="1" ht="12.6" x14ac:dyDescent="0.25">
      <c r="A30" s="4">
        <v>10</v>
      </c>
      <c r="B30" s="16">
        <v>38779</v>
      </c>
      <c r="C30" s="17">
        <v>4.6399999999999997E-2</v>
      </c>
      <c r="D30" s="16">
        <v>42432</v>
      </c>
      <c r="E30" s="18">
        <v>90.000000000000014</v>
      </c>
      <c r="F30" s="18">
        <v>0.43260000000000004</v>
      </c>
      <c r="G30" s="18">
        <v>89.567400000000021</v>
      </c>
      <c r="H30" s="19">
        <v>99.519333333333336</v>
      </c>
      <c r="I30" s="20">
        <v>4.700798699211798E-2</v>
      </c>
      <c r="J30" s="21"/>
      <c r="K30" s="18">
        <v>90.000000000000014</v>
      </c>
      <c r="L30" s="22"/>
      <c r="M30" s="18">
        <v>90.000000000000014</v>
      </c>
      <c r="N30" s="22"/>
      <c r="O30" s="18">
        <v>90.000000000000014</v>
      </c>
      <c r="P30" s="22"/>
      <c r="Q30" s="18">
        <v>4.2307188292906188</v>
      </c>
      <c r="R30" s="22"/>
      <c r="S30" s="27"/>
      <c r="T30" s="25"/>
      <c r="U30" s="28"/>
      <c r="V30" s="28"/>
    </row>
    <row r="31" spans="1:22" s="29" customFormat="1" ht="12.6" x14ac:dyDescent="0.25">
      <c r="A31" s="4">
        <v>11</v>
      </c>
      <c r="B31" s="16">
        <v>38831</v>
      </c>
      <c r="C31" s="17">
        <v>5.3600000000000002E-2</v>
      </c>
      <c r="D31" s="16">
        <v>49815</v>
      </c>
      <c r="E31" s="18">
        <v>62.5</v>
      </c>
      <c r="F31" s="18">
        <v>0.82600000000000007</v>
      </c>
      <c r="G31" s="18">
        <v>61.673999999999999</v>
      </c>
      <c r="H31" s="19">
        <v>98.678399999999996</v>
      </c>
      <c r="I31" s="20">
        <v>5.4495566018253637E-2</v>
      </c>
      <c r="J31" s="21"/>
      <c r="K31" s="18">
        <v>62.5</v>
      </c>
      <c r="L31" s="22"/>
      <c r="M31" s="18">
        <v>62.5</v>
      </c>
      <c r="N31" s="22"/>
      <c r="O31" s="18">
        <v>62.5</v>
      </c>
      <c r="P31" s="22"/>
      <c r="Q31" s="18">
        <v>3.4059728761408521</v>
      </c>
      <c r="R31" s="22"/>
      <c r="S31" s="27"/>
      <c r="T31" s="28"/>
      <c r="U31" s="28"/>
      <c r="V31" s="28"/>
    </row>
    <row r="32" spans="1:22" s="29" customFormat="1" ht="12.6" x14ac:dyDescent="0.25">
      <c r="A32" s="4">
        <v>12</v>
      </c>
      <c r="B32" s="16">
        <v>38951</v>
      </c>
      <c r="C32" s="17">
        <v>4.6399999999999997E-2</v>
      </c>
      <c r="D32" s="16">
        <v>42432</v>
      </c>
      <c r="E32" s="18">
        <v>90</v>
      </c>
      <c r="F32" s="18">
        <v>1.1258999999999999</v>
      </c>
      <c r="G32" s="18">
        <v>88.874099999999999</v>
      </c>
      <c r="H32" s="19">
        <v>98.748999999999995</v>
      </c>
      <c r="I32" s="20">
        <v>4.8049371695874421E-2</v>
      </c>
      <c r="J32" s="21"/>
      <c r="K32" s="18">
        <v>90</v>
      </c>
      <c r="L32" s="22"/>
      <c r="M32" s="18">
        <v>90</v>
      </c>
      <c r="N32" s="22"/>
      <c r="O32" s="18">
        <v>90</v>
      </c>
      <c r="P32" s="22"/>
      <c r="Q32" s="18">
        <v>4.3244434526286977</v>
      </c>
      <c r="R32" s="22"/>
      <c r="S32" s="27"/>
      <c r="T32" s="28"/>
      <c r="U32" s="28"/>
      <c r="V32" s="28"/>
    </row>
    <row r="33" spans="1:22" s="29" customFormat="1" ht="12.6" x14ac:dyDescent="0.25">
      <c r="A33" s="4">
        <v>13</v>
      </c>
      <c r="B33" s="16">
        <v>39009</v>
      </c>
      <c r="C33" s="17">
        <v>0.05</v>
      </c>
      <c r="D33" s="16">
        <v>53619</v>
      </c>
      <c r="E33" s="18">
        <v>45</v>
      </c>
      <c r="F33" s="18">
        <v>0.32100000000000001</v>
      </c>
      <c r="G33" s="18">
        <v>44.679000000000002</v>
      </c>
      <c r="H33" s="19">
        <v>99.286666666666662</v>
      </c>
      <c r="I33" s="20">
        <v>5.041647304444808E-2</v>
      </c>
      <c r="J33" s="21"/>
      <c r="K33" s="18">
        <v>45</v>
      </c>
      <c r="L33" s="22"/>
      <c r="M33" s="18">
        <v>45</v>
      </c>
      <c r="N33" s="22"/>
      <c r="O33" s="18">
        <v>45</v>
      </c>
      <c r="P33" s="22"/>
      <c r="Q33" s="18">
        <v>2.2687412870001635</v>
      </c>
      <c r="R33" s="22"/>
      <c r="S33" s="30"/>
      <c r="T33" s="28"/>
      <c r="U33" s="28"/>
      <c r="V33" s="28"/>
    </row>
    <row r="34" spans="1:22" s="29" customFormat="1" ht="12.6" x14ac:dyDescent="0.25">
      <c r="A34" s="4">
        <v>14</v>
      </c>
      <c r="B34" s="16">
        <v>39154</v>
      </c>
      <c r="C34" s="17">
        <v>4.8899999999999999E-2</v>
      </c>
      <c r="D34" s="16">
        <v>50112</v>
      </c>
      <c r="E34" s="18">
        <v>160</v>
      </c>
      <c r="F34" s="18">
        <v>0.88239999999999996</v>
      </c>
      <c r="G34" s="18">
        <v>159.11760000000001</v>
      </c>
      <c r="H34" s="19">
        <v>99.44850000000001</v>
      </c>
      <c r="I34" s="20">
        <v>4.9253830740595327E-2</v>
      </c>
      <c r="J34" s="21"/>
      <c r="K34" s="18">
        <v>160</v>
      </c>
      <c r="L34" s="22"/>
      <c r="M34" s="18">
        <v>160</v>
      </c>
      <c r="N34" s="22"/>
      <c r="O34" s="18">
        <v>160</v>
      </c>
      <c r="P34" s="22"/>
      <c r="Q34" s="18">
        <v>7.8806129184952525</v>
      </c>
      <c r="R34" s="22"/>
      <c r="S34" s="30"/>
      <c r="T34" s="28"/>
      <c r="U34" s="28"/>
      <c r="V34" s="28"/>
    </row>
    <row r="35" spans="1:22" s="29" customFormat="1" ht="12.6" hidden="1" x14ac:dyDescent="0.25">
      <c r="A35" s="4"/>
      <c r="B35" s="16">
        <v>39217</v>
      </c>
      <c r="C35" s="17">
        <v>4.1000000000000002E-2</v>
      </c>
      <c r="D35" s="16">
        <v>39583</v>
      </c>
      <c r="E35" s="18">
        <v>14</v>
      </c>
      <c r="F35" s="18">
        <v>0</v>
      </c>
      <c r="G35" s="18">
        <v>14</v>
      </c>
      <c r="H35" s="19">
        <v>100</v>
      </c>
      <c r="I35" s="20">
        <v>4.1000000000000009E-2</v>
      </c>
      <c r="J35" s="21"/>
      <c r="K35" s="18">
        <v>0</v>
      </c>
      <c r="L35" s="22"/>
      <c r="M35" s="18">
        <v>0</v>
      </c>
      <c r="N35" s="22"/>
      <c r="O35" s="18">
        <v>0</v>
      </c>
      <c r="P35" s="22"/>
      <c r="Q35" s="18">
        <v>0</v>
      </c>
      <c r="R35" s="22"/>
      <c r="S35" s="30"/>
      <c r="T35" s="25"/>
      <c r="U35" s="28"/>
      <c r="V35" s="28"/>
    </row>
    <row r="36" spans="1:22" s="29" customFormat="1" ht="12.6" x14ac:dyDescent="0.25">
      <c r="A36" s="4">
        <v>15</v>
      </c>
      <c r="B36" s="16">
        <v>39373</v>
      </c>
      <c r="C36" s="17">
        <v>5.1799999999999999E-2</v>
      </c>
      <c r="D36" s="16">
        <v>43026</v>
      </c>
      <c r="E36" s="18">
        <v>75</v>
      </c>
      <c r="F36" s="18">
        <v>0.27675</v>
      </c>
      <c r="G36" s="18">
        <v>74.723249999999993</v>
      </c>
      <c r="H36" s="19">
        <v>99.630999999999986</v>
      </c>
      <c r="I36" s="20">
        <v>5.2278515367339157E-2</v>
      </c>
      <c r="J36" s="21"/>
      <c r="K36" s="18">
        <v>75</v>
      </c>
      <c r="L36" s="22"/>
      <c r="M36" s="18">
        <v>75</v>
      </c>
      <c r="N36" s="22"/>
      <c r="O36" s="18">
        <v>75</v>
      </c>
      <c r="P36" s="22"/>
      <c r="Q36" s="18">
        <v>3.9208886525504369</v>
      </c>
      <c r="R36" s="22"/>
      <c r="S36" s="30"/>
      <c r="T36" s="25"/>
      <c r="U36" s="28"/>
      <c r="V36" s="28"/>
    </row>
    <row r="37" spans="1:22" s="29" customFormat="1" ht="12.6" hidden="1" x14ac:dyDescent="0.25">
      <c r="A37" s="4"/>
      <c r="B37" s="16">
        <v>39510</v>
      </c>
      <c r="C37" s="17">
        <v>4.0800000000000003E-2</v>
      </c>
      <c r="D37" s="16">
        <v>40605</v>
      </c>
      <c r="E37" s="18">
        <v>100</v>
      </c>
      <c r="F37" s="18">
        <v>0.28940000000000005</v>
      </c>
      <c r="G37" s="18">
        <v>99.710599999999999</v>
      </c>
      <c r="H37" s="19">
        <v>99.710599999999999</v>
      </c>
      <c r="I37" s="20">
        <v>4.1836511808320126E-2</v>
      </c>
      <c r="J37" s="21"/>
      <c r="K37" s="18">
        <v>0</v>
      </c>
      <c r="L37" s="22"/>
      <c r="M37" s="18">
        <v>0</v>
      </c>
      <c r="N37" s="22"/>
      <c r="O37" s="18">
        <v>0</v>
      </c>
      <c r="P37" s="22"/>
      <c r="Q37" s="18">
        <v>0</v>
      </c>
      <c r="R37" s="22"/>
      <c r="S37" s="30"/>
      <c r="T37" s="25"/>
      <c r="U37" s="28"/>
      <c r="V37" s="28"/>
    </row>
    <row r="38" spans="1:22" s="29" customFormat="1" ht="12.6" x14ac:dyDescent="0.25">
      <c r="A38" s="4">
        <v>16</v>
      </c>
      <c r="B38" s="16">
        <v>39510</v>
      </c>
      <c r="C38" s="17">
        <v>5.1799999999999999E-2</v>
      </c>
      <c r="D38" s="16">
        <v>43026</v>
      </c>
      <c r="E38" s="18">
        <v>120</v>
      </c>
      <c r="F38" s="18">
        <v>-2.0815599999999996</v>
      </c>
      <c r="G38" s="18">
        <v>122.08156</v>
      </c>
      <c r="H38" s="19">
        <v>101.73463333333332</v>
      </c>
      <c r="I38" s="20">
        <v>4.9504803223751857E-2</v>
      </c>
      <c r="J38" s="21"/>
      <c r="K38" s="18">
        <v>120</v>
      </c>
      <c r="L38" s="22"/>
      <c r="M38" s="18">
        <v>120</v>
      </c>
      <c r="N38" s="22"/>
      <c r="O38" s="18">
        <v>120</v>
      </c>
      <c r="P38" s="22"/>
      <c r="Q38" s="18">
        <v>5.940576386850223</v>
      </c>
      <c r="R38" s="22"/>
      <c r="S38" s="30"/>
      <c r="T38" s="25"/>
      <c r="U38" s="28"/>
      <c r="V38" s="28"/>
    </row>
    <row r="39" spans="1:22" s="29" customFormat="1" ht="12.6" x14ac:dyDescent="0.25">
      <c r="A39" s="4">
        <v>17</v>
      </c>
      <c r="B39" s="16">
        <v>39762</v>
      </c>
      <c r="C39" s="17">
        <v>0.05</v>
      </c>
      <c r="D39" s="16">
        <v>41590</v>
      </c>
      <c r="E39" s="18">
        <v>160</v>
      </c>
      <c r="F39" s="18">
        <v>0.75320000000000009</v>
      </c>
      <c r="G39" s="18">
        <v>159.24680000000001</v>
      </c>
      <c r="H39" s="19">
        <v>99.529250000000005</v>
      </c>
      <c r="I39" s="20">
        <v>5.1076892625209022E-2</v>
      </c>
      <c r="J39" s="21"/>
      <c r="K39" s="18">
        <v>160</v>
      </c>
      <c r="L39" s="22"/>
      <c r="M39" s="18">
        <v>0</v>
      </c>
      <c r="N39" s="22"/>
      <c r="O39" s="18">
        <v>135.38461538461539</v>
      </c>
      <c r="P39" s="22"/>
      <c r="Q39" s="18">
        <v>6.9150254631052217</v>
      </c>
      <c r="R39" s="22"/>
      <c r="S39" s="30"/>
      <c r="T39" s="28"/>
      <c r="U39" s="28"/>
      <c r="V39" s="28"/>
    </row>
    <row r="40" spans="1:22" s="29" customFormat="1" ht="12.6" hidden="1" x14ac:dyDescent="0.25">
      <c r="A40" s="4"/>
      <c r="B40" s="16">
        <v>39771</v>
      </c>
      <c r="C40" s="17">
        <v>3.8899999999999997E-2</v>
      </c>
      <c r="D40" s="16">
        <v>40501</v>
      </c>
      <c r="E40" s="18">
        <v>40</v>
      </c>
      <c r="F40" s="18">
        <v>8.8000000000000009E-2</v>
      </c>
      <c r="G40" s="18">
        <v>39.911999999999999</v>
      </c>
      <c r="H40" s="19">
        <v>99.78</v>
      </c>
      <c r="I40" s="20">
        <v>4.0055622500101487E-2</v>
      </c>
      <c r="J40" s="21"/>
      <c r="K40" s="18">
        <v>0</v>
      </c>
      <c r="L40" s="22"/>
      <c r="M40" s="18">
        <v>0</v>
      </c>
      <c r="N40" s="22"/>
      <c r="O40" s="18">
        <v>0</v>
      </c>
      <c r="P40" s="22"/>
      <c r="Q40" s="18">
        <v>0</v>
      </c>
      <c r="R40" s="22"/>
      <c r="S40" s="30"/>
      <c r="T40" s="25"/>
      <c r="U40" s="28"/>
      <c r="V40" s="28"/>
    </row>
    <row r="41" spans="1:22" s="29" customFormat="1" ht="12.6" hidden="1" x14ac:dyDescent="0.25">
      <c r="A41" s="4"/>
      <c r="B41" s="16">
        <v>39826</v>
      </c>
      <c r="C41" s="17">
        <v>3.8899999999999997E-2</v>
      </c>
      <c r="D41" s="16">
        <v>40501</v>
      </c>
      <c r="E41" s="18">
        <v>35</v>
      </c>
      <c r="F41" s="18">
        <v>-0.22575000000000001</v>
      </c>
      <c r="G41" s="18">
        <v>35.225749999999998</v>
      </c>
      <c r="H41" s="19">
        <v>100.645</v>
      </c>
      <c r="I41" s="20">
        <v>3.5247913532128881E-2</v>
      </c>
      <c r="J41" s="21"/>
      <c r="K41" s="18">
        <v>0</v>
      </c>
      <c r="L41" s="22"/>
      <c r="M41" s="18">
        <v>0</v>
      </c>
      <c r="N41" s="22"/>
      <c r="O41" s="18">
        <v>0</v>
      </c>
      <c r="P41" s="22"/>
      <c r="Q41" s="18">
        <v>0</v>
      </c>
      <c r="R41" s="22"/>
      <c r="S41" s="30"/>
      <c r="T41" s="25"/>
      <c r="U41" s="28"/>
      <c r="V41" s="28"/>
    </row>
    <row r="42" spans="1:22" s="29" customFormat="1" ht="12.6" x14ac:dyDescent="0.25">
      <c r="A42" s="4">
        <v>18</v>
      </c>
      <c r="B42" s="16">
        <v>39827</v>
      </c>
      <c r="C42" s="17">
        <v>0.05</v>
      </c>
      <c r="D42" s="16">
        <v>41590</v>
      </c>
      <c r="E42" s="18">
        <v>70</v>
      </c>
      <c r="F42" s="18">
        <v>-1.9942999999999997</v>
      </c>
      <c r="G42" s="18">
        <v>71.994299999999996</v>
      </c>
      <c r="H42" s="19">
        <v>102.84899999999999</v>
      </c>
      <c r="I42" s="20">
        <v>4.3381640053723657E-2</v>
      </c>
      <c r="J42" s="21"/>
      <c r="K42" s="18">
        <v>70</v>
      </c>
      <c r="L42" s="22"/>
      <c r="M42" s="18">
        <v>0</v>
      </c>
      <c r="N42" s="22"/>
      <c r="O42" s="18">
        <v>59.230769230769234</v>
      </c>
      <c r="P42" s="22"/>
      <c r="Q42" s="18">
        <v>2.5695279108744011</v>
      </c>
      <c r="R42" s="22"/>
      <c r="S42" s="30"/>
      <c r="T42" s="28"/>
      <c r="U42" s="28"/>
      <c r="V42" s="28"/>
    </row>
    <row r="43" spans="1:22" s="29" customFormat="1" ht="12.6" x14ac:dyDescent="0.25">
      <c r="A43" s="4">
        <v>19</v>
      </c>
      <c r="B43" s="16">
        <v>39875</v>
      </c>
      <c r="C43" s="17">
        <v>6.0299999999999999E-2</v>
      </c>
      <c r="D43" s="16">
        <v>50832</v>
      </c>
      <c r="E43" s="18">
        <v>105</v>
      </c>
      <c r="F43" s="18">
        <v>0.62439999999999996</v>
      </c>
      <c r="G43" s="18">
        <v>104.37560000000001</v>
      </c>
      <c r="H43" s="19">
        <v>99.405333333333331</v>
      </c>
      <c r="I43" s="20">
        <v>6.0733121889558164E-2</v>
      </c>
      <c r="J43" s="21"/>
      <c r="K43" s="18">
        <v>105</v>
      </c>
      <c r="L43" s="22"/>
      <c r="M43" s="18">
        <v>105</v>
      </c>
      <c r="N43" s="22"/>
      <c r="O43" s="18">
        <v>105</v>
      </c>
      <c r="P43" s="22"/>
      <c r="Q43" s="18">
        <v>6.3769777984036073</v>
      </c>
      <c r="R43" s="22"/>
      <c r="S43" s="30"/>
      <c r="T43" s="28"/>
      <c r="U43" s="28"/>
      <c r="V43" s="28"/>
    </row>
    <row r="44" spans="1:22" s="29" customFormat="1" ht="12.6" x14ac:dyDescent="0.25">
      <c r="A44" s="4">
        <v>20</v>
      </c>
      <c r="B44" s="16">
        <v>40010</v>
      </c>
      <c r="C44" s="17">
        <v>5.4899999999999997E-2</v>
      </c>
      <c r="D44" s="16">
        <v>51333</v>
      </c>
      <c r="E44" s="18">
        <v>90.000000000000014</v>
      </c>
      <c r="F44" s="18">
        <v>0.57990000000000008</v>
      </c>
      <c r="G44" s="18">
        <v>89.420100000000019</v>
      </c>
      <c r="H44" s="19">
        <v>99.355666666666679</v>
      </c>
      <c r="I44" s="20">
        <v>5.5337021034516459E-2</v>
      </c>
      <c r="J44" s="21"/>
      <c r="K44" s="18">
        <v>90.000000000000014</v>
      </c>
      <c r="L44" s="22"/>
      <c r="M44" s="18">
        <v>90.000000000000014</v>
      </c>
      <c r="N44" s="22"/>
      <c r="O44" s="18">
        <v>90.000000000000014</v>
      </c>
      <c r="P44" s="22"/>
      <c r="Q44" s="18">
        <v>4.9803318931064817</v>
      </c>
      <c r="R44" s="22"/>
      <c r="S44" s="30"/>
      <c r="T44" s="28"/>
      <c r="U44" s="28"/>
      <c r="V44" s="28"/>
    </row>
    <row r="45" spans="1:22" s="29" customFormat="1" ht="12.6" x14ac:dyDescent="0.25">
      <c r="A45" s="4">
        <v>21</v>
      </c>
      <c r="B45" s="16">
        <v>40136</v>
      </c>
      <c r="C45" s="17">
        <v>3.1300000000000001E-2</v>
      </c>
      <c r="D45" s="16">
        <v>41962</v>
      </c>
      <c r="E45" s="18">
        <v>75.000000000000014</v>
      </c>
      <c r="F45" s="18">
        <v>0.27975000000000005</v>
      </c>
      <c r="G45" s="18">
        <v>74.720250000000007</v>
      </c>
      <c r="H45" s="19">
        <v>99.626999999999981</v>
      </c>
      <c r="I45" s="20">
        <v>3.2113454212462249E-2</v>
      </c>
      <c r="J45" s="21"/>
      <c r="K45" s="18">
        <v>75.000000000000014</v>
      </c>
      <c r="L45" s="22"/>
      <c r="M45" s="18">
        <v>75</v>
      </c>
      <c r="N45" s="22"/>
      <c r="O45" s="18">
        <v>75</v>
      </c>
      <c r="P45" s="22"/>
      <c r="Q45" s="18">
        <v>2.4085090659346688</v>
      </c>
      <c r="R45" s="22"/>
      <c r="S45" s="30"/>
      <c r="T45" s="28"/>
      <c r="U45" s="28"/>
      <c r="V45" s="28"/>
    </row>
    <row r="46" spans="1:22" s="29" customFormat="1" ht="12.6" hidden="1" x14ac:dyDescent="0.25">
      <c r="A46" s="4"/>
      <c r="B46" s="16">
        <v>40200</v>
      </c>
      <c r="C46" s="17">
        <v>3.1300000000000001E-2</v>
      </c>
      <c r="D46" s="26">
        <v>41962</v>
      </c>
      <c r="E46" s="18">
        <v>100</v>
      </c>
      <c r="F46" s="18">
        <v>-0.23799999999999999</v>
      </c>
      <c r="G46" s="18">
        <v>100.238</v>
      </c>
      <c r="H46" s="19">
        <v>100.238</v>
      </c>
      <c r="I46" s="20">
        <v>3.0759352666309466E-2</v>
      </c>
      <c r="J46" s="21"/>
      <c r="K46" s="18">
        <v>0</v>
      </c>
      <c r="L46" s="22"/>
      <c r="M46" s="18">
        <v>0</v>
      </c>
      <c r="N46" s="22"/>
      <c r="O46" s="18">
        <v>0</v>
      </c>
      <c r="P46" s="22"/>
      <c r="Q46" s="18">
        <v>0</v>
      </c>
      <c r="R46" s="22"/>
      <c r="S46" s="30"/>
      <c r="T46" s="28" t="s">
        <v>52</v>
      </c>
      <c r="U46" s="28"/>
      <c r="V46" s="28"/>
    </row>
    <row r="47" spans="1:22" s="29" customFormat="1" ht="12.6" x14ac:dyDescent="0.25">
      <c r="A47" s="4">
        <v>22</v>
      </c>
      <c r="B47" s="16">
        <v>40252</v>
      </c>
      <c r="C47" s="17">
        <v>5.4899999999999997E-2</v>
      </c>
      <c r="D47" s="16">
        <v>51341</v>
      </c>
      <c r="E47" s="18">
        <v>80</v>
      </c>
      <c r="F47" s="18">
        <v>-0.46200000000000008</v>
      </c>
      <c r="G47" s="18">
        <v>80.462000000000003</v>
      </c>
      <c r="H47" s="19">
        <v>100.5775</v>
      </c>
      <c r="I47" s="20">
        <v>5.4503714532062972E-2</v>
      </c>
      <c r="J47" s="21"/>
      <c r="K47" s="18">
        <v>80</v>
      </c>
      <c r="L47" s="22"/>
      <c r="M47" s="18">
        <v>80</v>
      </c>
      <c r="N47" s="22"/>
      <c r="O47" s="18">
        <v>80</v>
      </c>
      <c r="P47" s="22"/>
      <c r="Q47" s="18">
        <v>4.360297162565038</v>
      </c>
      <c r="R47" s="22"/>
      <c r="S47" s="30"/>
      <c r="T47" s="28"/>
      <c r="U47" s="28"/>
      <c r="V47" s="28"/>
    </row>
    <row r="48" spans="1:22" s="29" customFormat="1" ht="12.6" x14ac:dyDescent="0.25">
      <c r="A48" s="4">
        <v>23</v>
      </c>
      <c r="B48" s="16">
        <v>40252</v>
      </c>
      <c r="C48" s="17">
        <v>4.3999999999999997E-2</v>
      </c>
      <c r="D48" s="16">
        <v>43986</v>
      </c>
      <c r="E48" s="18">
        <v>120</v>
      </c>
      <c r="F48" s="18">
        <v>0.5444</v>
      </c>
      <c r="G48" s="18">
        <v>119.4556</v>
      </c>
      <c r="H48" s="19">
        <v>99.546333333333337</v>
      </c>
      <c r="I48" s="20">
        <v>4.4550127344670482E-2</v>
      </c>
      <c r="J48" s="21"/>
      <c r="K48" s="18">
        <v>120</v>
      </c>
      <c r="L48" s="22"/>
      <c r="M48" s="18">
        <v>120</v>
      </c>
      <c r="N48" s="22"/>
      <c r="O48" s="18">
        <v>120</v>
      </c>
      <c r="P48" s="22"/>
      <c r="Q48" s="18">
        <v>5.346015281360458</v>
      </c>
      <c r="R48" s="22"/>
      <c r="S48" s="30"/>
      <c r="T48" s="28"/>
      <c r="U48" s="28"/>
      <c r="V48" s="28"/>
    </row>
    <row r="49" spans="1:22" ht="12.6" x14ac:dyDescent="0.25">
      <c r="A49" s="4">
        <v>24</v>
      </c>
      <c r="B49" s="16">
        <v>40434</v>
      </c>
      <c r="C49" s="17">
        <v>2.9499999999999998E-2</v>
      </c>
      <c r="D49" s="16">
        <v>42258</v>
      </c>
      <c r="E49" s="18">
        <v>100</v>
      </c>
      <c r="F49" s="18">
        <v>0.37710000000000005</v>
      </c>
      <c r="G49" s="18">
        <v>99.622900000000001</v>
      </c>
      <c r="H49" s="19">
        <v>99.622900000000001</v>
      </c>
      <c r="I49" s="20">
        <v>3.0319081366500251E-2</v>
      </c>
      <c r="J49" s="21"/>
      <c r="K49" s="18">
        <v>100</v>
      </c>
      <c r="L49" s="22"/>
      <c r="M49" s="18">
        <v>100</v>
      </c>
      <c r="N49" s="22"/>
      <c r="O49" s="18">
        <v>100</v>
      </c>
      <c r="P49" s="22"/>
      <c r="Q49" s="18">
        <v>3.0319081366500251</v>
      </c>
      <c r="R49" s="23"/>
      <c r="S49" s="31"/>
      <c r="T49" s="28"/>
      <c r="U49" s="25"/>
      <c r="V49" s="25"/>
    </row>
    <row r="50" spans="1:22" ht="12.6" x14ac:dyDescent="0.25">
      <c r="A50" s="4">
        <v>25</v>
      </c>
      <c r="B50" s="16">
        <v>40434</v>
      </c>
      <c r="C50" s="17">
        <v>0.05</v>
      </c>
      <c r="D50" s="16">
        <v>53619</v>
      </c>
      <c r="E50" s="18">
        <v>100</v>
      </c>
      <c r="F50" s="18">
        <v>-0.24860000000000015</v>
      </c>
      <c r="G50" s="18">
        <v>100.2486</v>
      </c>
      <c r="H50" s="19">
        <v>100.2486</v>
      </c>
      <c r="I50" s="20">
        <v>4.9847902859884878E-2</v>
      </c>
      <c r="J50" s="21"/>
      <c r="K50" s="18">
        <v>100</v>
      </c>
      <c r="L50" s="22"/>
      <c r="M50" s="18">
        <v>100</v>
      </c>
      <c r="N50" s="22"/>
      <c r="O50" s="18">
        <v>100</v>
      </c>
      <c r="P50" s="22"/>
      <c r="Q50" s="18">
        <v>4.9847902859884874</v>
      </c>
      <c r="R50" s="23"/>
      <c r="S50" s="31"/>
      <c r="U50" s="25"/>
      <c r="V50" s="25"/>
    </row>
    <row r="51" spans="1:22" ht="12.6" hidden="1" x14ac:dyDescent="0.25">
      <c r="A51" s="4"/>
      <c r="B51" s="16">
        <v>40562</v>
      </c>
      <c r="C51" s="17">
        <v>2.9499999999999998E-2</v>
      </c>
      <c r="D51" s="16">
        <v>42258</v>
      </c>
      <c r="E51" s="18">
        <v>100</v>
      </c>
      <c r="F51" s="18">
        <v>0.72700000000000009</v>
      </c>
      <c r="G51" s="18">
        <v>99.272999999999996</v>
      </c>
      <c r="H51" s="19">
        <v>99.272999999999996</v>
      </c>
      <c r="I51" s="20">
        <v>3.1188100720212178E-2</v>
      </c>
      <c r="J51" s="21"/>
      <c r="K51" s="18">
        <v>0</v>
      </c>
      <c r="L51" s="22"/>
      <c r="M51" s="18">
        <v>0</v>
      </c>
      <c r="N51" s="22"/>
      <c r="O51" s="18">
        <v>0</v>
      </c>
      <c r="P51" s="22"/>
      <c r="Q51" s="18">
        <v>0</v>
      </c>
      <c r="R51" s="23"/>
      <c r="S51" s="31"/>
      <c r="T51" s="25" t="s">
        <v>52</v>
      </c>
      <c r="U51" s="25"/>
      <c r="V51" s="25"/>
    </row>
    <row r="52" spans="1:22" ht="12.6" hidden="1" x14ac:dyDescent="0.25">
      <c r="A52" s="4"/>
      <c r="B52" s="16">
        <v>40567</v>
      </c>
      <c r="C52" s="17">
        <v>1.69786E-2</v>
      </c>
      <c r="D52" s="16">
        <v>42209</v>
      </c>
      <c r="E52" s="18">
        <v>20</v>
      </c>
      <c r="F52" s="18">
        <v>7.0800000000000002E-2</v>
      </c>
      <c r="G52" s="18">
        <v>19.929200000000002</v>
      </c>
      <c r="H52" s="19">
        <v>99.646000000000015</v>
      </c>
      <c r="I52" s="20">
        <v>1.7800688248760462E-2</v>
      </c>
      <c r="J52" s="21"/>
      <c r="K52" s="18">
        <v>0</v>
      </c>
      <c r="L52" s="22"/>
      <c r="M52" s="18">
        <v>0</v>
      </c>
      <c r="N52" s="22"/>
      <c r="O52" s="18">
        <v>0</v>
      </c>
      <c r="P52" s="22"/>
      <c r="Q52" s="18">
        <v>0</v>
      </c>
      <c r="R52" s="23"/>
      <c r="S52" s="31"/>
      <c r="T52" s="25" t="s">
        <v>52</v>
      </c>
      <c r="U52" s="25"/>
      <c r="V52" s="25"/>
    </row>
    <row r="53" spans="1:22" ht="12.6" x14ac:dyDescent="0.25">
      <c r="A53" s="4">
        <v>26</v>
      </c>
      <c r="B53" s="16">
        <v>40812</v>
      </c>
      <c r="C53" s="17">
        <v>4.3900000000000002E-2</v>
      </c>
      <c r="D53" s="16">
        <v>51770</v>
      </c>
      <c r="E53" s="18">
        <v>75.000000000000014</v>
      </c>
      <c r="F53" s="18">
        <v>0.4878350892857144</v>
      </c>
      <c r="G53" s="18">
        <v>74.512164910714304</v>
      </c>
      <c r="H53" s="19">
        <v>99.34955321428572</v>
      </c>
      <c r="I53" s="20">
        <v>4.4293944831116872E-2</v>
      </c>
      <c r="J53" s="21"/>
      <c r="K53" s="18">
        <v>75.000000000000014</v>
      </c>
      <c r="L53" s="22"/>
      <c r="M53" s="18">
        <v>75.000000000000014</v>
      </c>
      <c r="N53" s="22"/>
      <c r="O53" s="18">
        <v>75.000000000000014</v>
      </c>
      <c r="P53" s="22"/>
      <c r="Q53" s="18">
        <v>3.3220458623337659</v>
      </c>
      <c r="R53" s="23"/>
      <c r="S53" s="31"/>
      <c r="T53" s="28"/>
      <c r="U53" s="25"/>
      <c r="V53" s="25"/>
    </row>
    <row r="54" spans="1:22" ht="12.6" x14ac:dyDescent="0.25">
      <c r="A54" s="4">
        <v>27</v>
      </c>
      <c r="B54" s="16">
        <v>40899</v>
      </c>
      <c r="C54" s="17">
        <v>0.04</v>
      </c>
      <c r="D54" s="16">
        <v>55509</v>
      </c>
      <c r="E54" s="18">
        <v>30.000000000000004</v>
      </c>
      <c r="F54" s="18">
        <v>0.15900000000000003</v>
      </c>
      <c r="G54" s="18">
        <v>29.841000000000005</v>
      </c>
      <c r="H54" s="19">
        <v>99.47</v>
      </c>
      <c r="I54" s="20">
        <v>4.0267767154825607E-2</v>
      </c>
      <c r="J54" s="21"/>
      <c r="K54" s="18">
        <v>30.000000000000004</v>
      </c>
      <c r="L54" s="22"/>
      <c r="M54" s="18">
        <v>30.000000000000004</v>
      </c>
      <c r="N54" s="22"/>
      <c r="O54" s="18">
        <v>30.000000000000004</v>
      </c>
      <c r="P54" s="22"/>
      <c r="Q54" s="18">
        <v>1.2080330146447684</v>
      </c>
      <c r="R54" s="23"/>
      <c r="S54" s="31"/>
      <c r="T54" s="25"/>
      <c r="U54" s="25"/>
      <c r="V54" s="25"/>
    </row>
    <row r="55" spans="1:22" ht="12.6" x14ac:dyDescent="0.25">
      <c r="A55" s="4">
        <v>28</v>
      </c>
      <c r="B55" s="16">
        <v>40921</v>
      </c>
      <c r="C55" s="17">
        <v>3.2000000000000001E-2</v>
      </c>
      <c r="D55" s="16">
        <v>44574</v>
      </c>
      <c r="E55" s="18">
        <v>125.99999999999999</v>
      </c>
      <c r="F55" s="18">
        <v>0.66199229999999998</v>
      </c>
      <c r="G55" s="18">
        <v>125.33800769999999</v>
      </c>
      <c r="H55" s="19">
        <v>99.474609285714294</v>
      </c>
      <c r="I55" s="20">
        <v>3.2619967969588368E-2</v>
      </c>
      <c r="J55" s="21"/>
      <c r="K55" s="18">
        <v>125.99999999999999</v>
      </c>
      <c r="L55" s="22"/>
      <c r="M55" s="18">
        <v>125.99999999999999</v>
      </c>
      <c r="N55" s="22"/>
      <c r="O55" s="18">
        <v>125.99999999999999</v>
      </c>
      <c r="P55" s="22"/>
      <c r="Q55" s="18">
        <v>4.1101159641681342</v>
      </c>
      <c r="R55" s="23"/>
      <c r="S55" s="31"/>
      <c r="T55" s="25"/>
      <c r="U55" s="25"/>
      <c r="V55" s="25"/>
    </row>
    <row r="56" spans="1:22" ht="12.6" x14ac:dyDescent="0.25">
      <c r="A56" s="4">
        <v>29</v>
      </c>
      <c r="B56" s="16">
        <v>41051</v>
      </c>
      <c r="C56" s="17">
        <v>3.2000000000000001E-2</v>
      </c>
      <c r="D56" s="16">
        <v>44574</v>
      </c>
      <c r="E56" s="18">
        <v>135</v>
      </c>
      <c r="F56" s="18">
        <v>-1.3144500000000003</v>
      </c>
      <c r="G56" s="18">
        <v>136.31444999999999</v>
      </c>
      <c r="H56" s="19">
        <v>100.97366666666667</v>
      </c>
      <c r="I56" s="20">
        <v>3.0821967737093215E-2</v>
      </c>
      <c r="J56" s="21"/>
      <c r="K56" s="18">
        <v>135</v>
      </c>
      <c r="L56" s="22"/>
      <c r="M56" s="18">
        <v>135</v>
      </c>
      <c r="N56" s="22"/>
      <c r="O56" s="18">
        <v>135</v>
      </c>
      <c r="P56" s="22"/>
      <c r="Q56" s="18">
        <v>4.1609656445075842</v>
      </c>
      <c r="R56" s="23"/>
      <c r="S56" s="31"/>
      <c r="U56" s="25"/>
      <c r="V56" s="25"/>
    </row>
    <row r="57" spans="1:22" ht="12.6" x14ac:dyDescent="0.25">
      <c r="A57" s="4">
        <v>30</v>
      </c>
      <c r="B57" s="16">
        <v>41051</v>
      </c>
      <c r="C57" s="17">
        <v>0.04</v>
      </c>
      <c r="D57" s="16">
        <v>55509</v>
      </c>
      <c r="E57" s="18">
        <v>56.249999999999993</v>
      </c>
      <c r="F57" s="18">
        <v>0.27731249999999996</v>
      </c>
      <c r="G57" s="18">
        <v>55.972687499999992</v>
      </c>
      <c r="H57" s="19">
        <v>99.507000000000005</v>
      </c>
      <c r="I57" s="20">
        <v>4.0248663718507854E-2</v>
      </c>
      <c r="J57" s="21"/>
      <c r="K57" s="18">
        <v>56.249999999999993</v>
      </c>
      <c r="L57" s="22"/>
      <c r="M57" s="18">
        <v>56.249999999999993</v>
      </c>
      <c r="N57" s="22"/>
      <c r="O57" s="18">
        <v>56.249999999999993</v>
      </c>
      <c r="P57" s="22"/>
      <c r="Q57" s="18">
        <v>2.2639873341660666</v>
      </c>
      <c r="R57" s="23"/>
      <c r="S57" s="31"/>
      <c r="U57" s="25"/>
      <c r="V57" s="25"/>
    </row>
    <row r="58" spans="1:22" ht="12.6" x14ac:dyDescent="0.25">
      <c r="A58" s="4">
        <v>31</v>
      </c>
      <c r="B58" s="16">
        <v>41121</v>
      </c>
      <c r="C58" s="17">
        <v>3.7900000000000003E-2</v>
      </c>
      <c r="D58" s="16">
        <v>59383</v>
      </c>
      <c r="E58" s="18">
        <v>22.500000000000004</v>
      </c>
      <c r="F58" s="18">
        <v>0.11969310000000001</v>
      </c>
      <c r="G58" s="18">
        <v>22.380306900000004</v>
      </c>
      <c r="H58" s="19">
        <v>99.468030666666678</v>
      </c>
      <c r="I58" s="20">
        <v>3.8139035764767903E-2</v>
      </c>
      <c r="J58" s="21"/>
      <c r="K58" s="18">
        <v>22.500000000000004</v>
      </c>
      <c r="L58" s="22"/>
      <c r="M58" s="18">
        <v>22.500000000000004</v>
      </c>
      <c r="N58" s="22"/>
      <c r="O58" s="18">
        <v>22.500000000000004</v>
      </c>
      <c r="P58" s="22"/>
      <c r="Q58" s="18">
        <v>0.85812830470727797</v>
      </c>
      <c r="R58" s="23"/>
      <c r="S58" s="31"/>
      <c r="U58" s="25"/>
      <c r="V58" s="25"/>
    </row>
    <row r="59" spans="1:22" x14ac:dyDescent="0.2">
      <c r="A59" s="4">
        <v>32</v>
      </c>
      <c r="B59" s="16">
        <v>41137</v>
      </c>
      <c r="C59" s="17">
        <v>3.7900000000000003E-2</v>
      </c>
      <c r="D59" s="16">
        <v>59383</v>
      </c>
      <c r="E59" s="18">
        <v>94</v>
      </c>
      <c r="F59" s="18">
        <v>0.75293999999999994</v>
      </c>
      <c r="G59" s="18">
        <v>93.247060000000005</v>
      </c>
      <c r="H59" s="19">
        <v>99.198999999999998</v>
      </c>
      <c r="I59" s="20">
        <v>3.8260138861393185E-2</v>
      </c>
      <c r="J59" s="21"/>
      <c r="K59" s="18">
        <v>94</v>
      </c>
      <c r="L59" s="22"/>
      <c r="M59" s="18">
        <v>94</v>
      </c>
      <c r="N59" s="22"/>
      <c r="O59" s="18">
        <v>94</v>
      </c>
      <c r="P59" s="22"/>
      <c r="Q59" s="18">
        <v>3.5964530529709595</v>
      </c>
      <c r="R59" s="23"/>
      <c r="S59" s="31"/>
      <c r="T59" s="29"/>
      <c r="U59" s="25"/>
      <c r="V59" s="25"/>
    </row>
    <row r="60" spans="1:22" ht="12.6" hidden="1" x14ac:dyDescent="0.25">
      <c r="A60" s="4"/>
      <c r="B60" s="16">
        <v>41246</v>
      </c>
      <c r="C60" s="17">
        <v>1.6650000000000002E-2</v>
      </c>
      <c r="D60" s="16">
        <v>42707</v>
      </c>
      <c r="E60" s="18">
        <v>20</v>
      </c>
      <c r="F60" s="18">
        <v>0.06</v>
      </c>
      <c r="G60" s="18">
        <v>19.940000000000001</v>
      </c>
      <c r="H60" s="19">
        <v>99.7</v>
      </c>
      <c r="I60" s="20">
        <v>1.7429710364210812E-2</v>
      </c>
      <c r="J60" s="21"/>
      <c r="K60" s="18">
        <v>0</v>
      </c>
      <c r="L60" s="22"/>
      <c r="M60" s="18">
        <v>0</v>
      </c>
      <c r="N60" s="22"/>
      <c r="O60" s="18">
        <v>0</v>
      </c>
      <c r="P60" s="22"/>
      <c r="Q60" s="18">
        <v>0</v>
      </c>
      <c r="R60" s="23"/>
      <c r="S60" s="31"/>
      <c r="T60" s="2" t="s">
        <v>53</v>
      </c>
      <c r="U60" s="25"/>
      <c r="V60" s="25"/>
    </row>
    <row r="61" spans="1:22" x14ac:dyDescent="0.2">
      <c r="A61" s="4">
        <v>33</v>
      </c>
      <c r="B61" s="16">
        <v>41556</v>
      </c>
      <c r="C61" s="17">
        <v>4.5900000000000003E-2</v>
      </c>
      <c r="D61" s="16">
        <v>52513</v>
      </c>
      <c r="E61" s="18">
        <v>195.75</v>
      </c>
      <c r="F61" s="18">
        <v>1.1257029113924051</v>
      </c>
      <c r="G61" s="18">
        <v>194.62429708860759</v>
      </c>
      <c r="H61" s="19">
        <v>99.424928270042187</v>
      </c>
      <c r="I61" s="20">
        <v>4.6256400530599449E-2</v>
      </c>
      <c r="J61" s="21"/>
      <c r="K61" s="18">
        <v>0</v>
      </c>
      <c r="L61" s="22"/>
      <c r="M61" s="18">
        <v>195.75</v>
      </c>
      <c r="N61" s="22"/>
      <c r="O61" s="18">
        <v>45.17307692307692</v>
      </c>
      <c r="P61" s="22"/>
      <c r="Q61" s="18">
        <v>2.0895439393534252</v>
      </c>
      <c r="R61" s="23"/>
      <c r="S61" s="31"/>
      <c r="T61" s="25"/>
      <c r="U61" s="25"/>
      <c r="V61" s="25"/>
    </row>
    <row r="62" spans="1:22" x14ac:dyDescent="0.2">
      <c r="A62" s="4">
        <v>34</v>
      </c>
      <c r="B62" s="16">
        <v>41556</v>
      </c>
      <c r="C62" s="17">
        <v>2.7799999999999998E-2</v>
      </c>
      <c r="D62" s="16">
        <v>43382</v>
      </c>
      <c r="E62" s="18">
        <v>337.5</v>
      </c>
      <c r="F62" s="18">
        <v>1.397492088607595</v>
      </c>
      <c r="G62" s="18">
        <v>336.10250791139242</v>
      </c>
      <c r="H62" s="19">
        <v>99.585928270042203</v>
      </c>
      <c r="I62" s="20">
        <v>2.8694888966297967E-2</v>
      </c>
      <c r="J62" s="21"/>
      <c r="K62" s="18">
        <v>0</v>
      </c>
      <c r="L62" s="22"/>
      <c r="M62" s="18">
        <v>337.5</v>
      </c>
      <c r="N62" s="22"/>
      <c r="O62" s="18">
        <v>77.884615384615387</v>
      </c>
      <c r="P62" s="22"/>
      <c r="Q62" s="18">
        <v>2.2348903906443609</v>
      </c>
      <c r="R62" s="23"/>
      <c r="S62" s="31"/>
      <c r="T62" s="25"/>
      <c r="U62" s="25"/>
      <c r="V62" s="25"/>
    </row>
    <row r="63" spans="1:22" x14ac:dyDescent="0.2">
      <c r="A63" s="4"/>
      <c r="B63" s="32"/>
      <c r="C63" s="33"/>
      <c r="D63" s="25"/>
      <c r="E63" s="34"/>
      <c r="F63" s="34"/>
      <c r="G63" s="34"/>
      <c r="H63" s="35"/>
      <c r="I63" s="36"/>
      <c r="J63" s="37"/>
      <c r="K63" s="38"/>
      <c r="L63" s="22"/>
      <c r="M63" s="38"/>
      <c r="N63" s="22"/>
      <c r="O63" s="38"/>
      <c r="P63" s="22"/>
      <c r="Q63" s="38"/>
      <c r="R63" s="23"/>
      <c r="S63" s="31"/>
      <c r="T63" s="25"/>
      <c r="U63" s="25"/>
      <c r="V63" s="25"/>
    </row>
    <row r="64" spans="1:22" x14ac:dyDescent="0.2">
      <c r="A64" s="4">
        <v>35</v>
      </c>
      <c r="B64" s="39"/>
      <c r="C64" s="39" t="s">
        <v>54</v>
      </c>
      <c r="F64" s="25"/>
      <c r="K64" s="40">
        <v>2769.6779999999999</v>
      </c>
      <c r="L64" s="40"/>
      <c r="M64" s="40">
        <v>3072.9279999999999</v>
      </c>
      <c r="N64" s="40"/>
      <c r="O64" s="40">
        <v>2857.351076923077</v>
      </c>
      <c r="P64" s="40"/>
      <c r="Q64" s="40">
        <v>142.12508661526158</v>
      </c>
      <c r="R64" s="23"/>
      <c r="S64" s="31"/>
      <c r="T64" s="25"/>
      <c r="U64" s="25"/>
      <c r="V64" s="25"/>
    </row>
    <row r="65" spans="1:22" x14ac:dyDescent="0.2">
      <c r="A65" s="4">
        <v>36</v>
      </c>
      <c r="C65" s="2" t="s">
        <v>55</v>
      </c>
      <c r="F65" s="41"/>
      <c r="K65" s="42"/>
      <c r="L65" s="42"/>
      <c r="M65" s="42"/>
      <c r="N65" s="42"/>
      <c r="O65" s="42"/>
      <c r="P65" s="42"/>
      <c r="Q65" s="42">
        <v>0.95188140399999999</v>
      </c>
      <c r="R65" s="23"/>
      <c r="S65" s="24"/>
      <c r="T65" s="25"/>
      <c r="U65" s="25"/>
      <c r="V65" s="25"/>
    </row>
    <row r="66" spans="1:22" x14ac:dyDescent="0.2">
      <c r="A66" s="4">
        <v>37</v>
      </c>
      <c r="C66" s="2" t="s">
        <v>56</v>
      </c>
      <c r="F66" s="41"/>
      <c r="K66" s="42"/>
      <c r="L66" s="42"/>
      <c r="M66" s="42"/>
      <c r="N66" s="42"/>
      <c r="O66" s="42"/>
      <c r="P66" s="42"/>
      <c r="Q66" s="42">
        <v>2.1637033715528062</v>
      </c>
      <c r="R66" s="23"/>
      <c r="S66" s="24"/>
      <c r="T66" s="25"/>
      <c r="U66" s="25"/>
      <c r="V66" s="25"/>
    </row>
    <row r="67" spans="1:22" ht="13.5" thickBot="1" x14ac:dyDescent="0.25">
      <c r="A67" s="4">
        <v>38</v>
      </c>
      <c r="B67" s="39"/>
      <c r="C67" s="39" t="s">
        <v>14</v>
      </c>
      <c r="F67" s="41"/>
      <c r="K67" s="43">
        <v>2769.6779999999999</v>
      </c>
      <c r="L67" s="44"/>
      <c r="M67" s="43">
        <v>3072.9279999999999</v>
      </c>
      <c r="N67" s="44"/>
      <c r="O67" s="43">
        <v>2857.351076923077</v>
      </c>
      <c r="P67" s="44"/>
      <c r="Q67" s="43">
        <v>145.24067139081438</v>
      </c>
      <c r="R67" s="23"/>
      <c r="S67" s="45">
        <v>5.0830530614115507E-2</v>
      </c>
      <c r="T67" s="25"/>
      <c r="U67" s="46" t="s">
        <v>57</v>
      </c>
      <c r="V67" s="25"/>
    </row>
    <row r="68" spans="1:22" ht="13.5" thickTop="1" x14ac:dyDescent="0.2">
      <c r="A68" s="4"/>
      <c r="R68" s="23"/>
      <c r="T68" s="25"/>
      <c r="U68" s="25"/>
      <c r="V68" s="25"/>
    </row>
    <row r="69" spans="1:22" x14ac:dyDescent="0.2">
      <c r="A69" s="4"/>
      <c r="K69" s="47"/>
      <c r="L69" s="47"/>
      <c r="M69" s="47"/>
      <c r="N69" s="47"/>
      <c r="O69" s="48"/>
      <c r="P69" s="47"/>
      <c r="Q69" s="47"/>
      <c r="R69" s="49"/>
      <c r="S69" s="50"/>
      <c r="T69" s="25"/>
      <c r="U69" s="25"/>
      <c r="V69" s="25"/>
    </row>
    <row r="70" spans="1:22" x14ac:dyDescent="0.2">
      <c r="A70" s="4"/>
      <c r="R70" s="23"/>
      <c r="T70" s="25"/>
      <c r="U70" s="25"/>
      <c r="V70" s="25"/>
    </row>
    <row r="71" spans="1:22" x14ac:dyDescent="0.2">
      <c r="A71" s="4"/>
      <c r="R71" s="51"/>
      <c r="T71" s="25"/>
      <c r="U71" s="25"/>
      <c r="V71" s="25"/>
    </row>
    <row r="72" spans="1:22" x14ac:dyDescent="0.2">
      <c r="A72" s="4"/>
      <c r="T72" s="25"/>
      <c r="U72" s="25"/>
      <c r="V72" s="25"/>
    </row>
    <row r="73" spans="1:22" x14ac:dyDescent="0.2">
      <c r="A73" s="4"/>
      <c r="T73" s="25"/>
      <c r="V73" s="25"/>
    </row>
    <row r="74" spans="1:22" x14ac:dyDescent="0.2">
      <c r="A74" s="4"/>
      <c r="R74" s="24"/>
      <c r="T74" s="25"/>
      <c r="V74" s="25"/>
    </row>
    <row r="75" spans="1:22" x14ac:dyDescent="0.2">
      <c r="A75" s="25"/>
    </row>
    <row r="76" spans="1:22" x14ac:dyDescent="0.2">
      <c r="A76" s="25"/>
    </row>
    <row r="77" spans="1:22" x14ac:dyDescent="0.2">
      <c r="A77" s="52"/>
    </row>
    <row r="78" spans="1:22" x14ac:dyDescent="0.2">
      <c r="A78" s="25"/>
    </row>
    <row r="80" spans="1:22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8" orientation="landscape" r:id="rId1"/>
  <headerFooter alignWithMargins="0">
    <oddHeader xml:space="preserve">&amp;R&amp;"Times New Roman,Regular"&amp;9Filed: 2017-03-31
EB-2017-0049 
Exhibit D2
Tab 2
Schedule 2
Page &amp;P of &amp;N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view="pageBreakPreview" zoomScale="60" zoomScaleNormal="100" workbookViewId="0">
      <selection activeCell="S20" sqref="S20"/>
    </sheetView>
  </sheetViews>
  <sheetFormatPr defaultColWidth="10.28515625" defaultRowHeight="12.75" x14ac:dyDescent="0.2"/>
  <cols>
    <col min="1" max="1" width="4.5703125" style="6" customWidth="1"/>
    <col min="2" max="2" width="13.42578125" style="2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5" width="0" style="2" hidden="1" customWidth="1"/>
    <col min="26" max="16384" width="10.28515625" style="2"/>
  </cols>
  <sheetData>
    <row r="1" spans="1:23" ht="12.6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23" ht="12.6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23" ht="12.6" x14ac:dyDescent="0.25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3" ht="12.6" x14ac:dyDescent="0.25">
      <c r="A4" s="156" t="s">
        <v>58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23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23" ht="12.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3" ht="12.6" x14ac:dyDescent="0.25">
      <c r="F7" s="4" t="s">
        <v>5</v>
      </c>
      <c r="G7" s="154" t="s">
        <v>6</v>
      </c>
      <c r="H7" s="154"/>
    </row>
    <row r="8" spans="1:23" ht="12.6" x14ac:dyDescent="0.25">
      <c r="E8" s="4" t="s">
        <v>7</v>
      </c>
      <c r="F8" s="4" t="s">
        <v>8</v>
      </c>
      <c r="G8" s="7"/>
      <c r="H8" s="4" t="s">
        <v>9</v>
      </c>
      <c r="J8" s="8"/>
      <c r="K8" s="154" t="s">
        <v>10</v>
      </c>
      <c r="L8" s="154"/>
      <c r="M8" s="154"/>
      <c r="N8" s="9"/>
      <c r="S8" s="4" t="s">
        <v>11</v>
      </c>
    </row>
    <row r="9" spans="1:23" s="7" customFormat="1" ht="12.6" x14ac:dyDescent="0.25">
      <c r="E9" s="4" t="s">
        <v>12</v>
      </c>
      <c r="F9" s="4" t="s">
        <v>13</v>
      </c>
      <c r="G9" s="4" t="s">
        <v>14</v>
      </c>
      <c r="H9" s="4" t="s">
        <v>7</v>
      </c>
      <c r="K9" s="4" t="s">
        <v>15</v>
      </c>
      <c r="L9" s="4"/>
      <c r="M9" s="4" t="s">
        <v>15</v>
      </c>
      <c r="N9" s="4"/>
      <c r="O9" s="4" t="s">
        <v>16</v>
      </c>
      <c r="Q9" s="7" t="s">
        <v>17</v>
      </c>
      <c r="S9" s="4" t="s">
        <v>18</v>
      </c>
    </row>
    <row r="10" spans="1:23" s="7" customFormat="1" ht="12.6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12</v>
      </c>
      <c r="H10" s="4" t="s">
        <v>12</v>
      </c>
      <c r="I10" s="4" t="s">
        <v>25</v>
      </c>
      <c r="J10" s="4"/>
      <c r="K10" s="10" t="s">
        <v>27</v>
      </c>
      <c r="L10" s="10"/>
      <c r="M10" s="10" t="s">
        <v>59</v>
      </c>
      <c r="N10" s="10"/>
      <c r="O10" s="4" t="s">
        <v>28</v>
      </c>
      <c r="P10" s="4"/>
      <c r="Q10" s="4" t="s">
        <v>29</v>
      </c>
      <c r="R10" s="4"/>
      <c r="S10" s="4" t="s">
        <v>30</v>
      </c>
    </row>
    <row r="11" spans="1:23" s="7" customFormat="1" ht="12.6" x14ac:dyDescent="0.25">
      <c r="A11" s="11" t="s">
        <v>31</v>
      </c>
      <c r="B11" s="11" t="s">
        <v>32</v>
      </c>
      <c r="C11" s="11" t="s">
        <v>33</v>
      </c>
      <c r="D11" s="11" t="s">
        <v>32</v>
      </c>
      <c r="E11" s="11" t="s">
        <v>34</v>
      </c>
      <c r="F11" s="11" t="s">
        <v>34</v>
      </c>
      <c r="G11" s="11" t="s">
        <v>34</v>
      </c>
      <c r="H11" s="11" t="s">
        <v>35</v>
      </c>
      <c r="I11" s="11" t="s">
        <v>36</v>
      </c>
      <c r="J11" s="11"/>
      <c r="K11" s="11" t="s">
        <v>34</v>
      </c>
      <c r="L11" s="11"/>
      <c r="M11" s="11" t="s">
        <v>34</v>
      </c>
      <c r="N11" s="11"/>
      <c r="O11" s="11" t="s">
        <v>34</v>
      </c>
      <c r="P11" s="11"/>
      <c r="Q11" s="11" t="s">
        <v>34</v>
      </c>
      <c r="R11" s="11"/>
      <c r="S11" s="11" t="s">
        <v>37</v>
      </c>
    </row>
    <row r="12" spans="1:23" s="7" customFormat="1" ht="12.6" x14ac:dyDescent="0.25">
      <c r="A12" s="13"/>
      <c r="B12" s="14" t="s">
        <v>38</v>
      </c>
      <c r="C12" s="14" t="s">
        <v>39</v>
      </c>
      <c r="D12" s="15" t="s">
        <v>40</v>
      </c>
      <c r="E12" s="14" t="s">
        <v>41</v>
      </c>
      <c r="F12" s="14" t="s">
        <v>42</v>
      </c>
      <c r="G12" s="15" t="s">
        <v>43</v>
      </c>
      <c r="H12" s="15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</row>
    <row r="13" spans="1:23" s="107" customFormat="1" ht="12.6" x14ac:dyDescent="0.25">
      <c r="A13" s="13"/>
      <c r="B13" s="53"/>
      <c r="C13" s="53"/>
      <c r="D13" s="54"/>
      <c r="E13" s="53"/>
      <c r="F13" s="53"/>
      <c r="G13" s="54"/>
      <c r="H13" s="5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23" ht="12.6" x14ac:dyDescent="0.25">
      <c r="A14" s="4">
        <v>1</v>
      </c>
      <c r="B14" s="55">
        <v>36680</v>
      </c>
      <c r="C14" s="56">
        <v>7.3499999999999996E-2</v>
      </c>
      <c r="D14" s="55">
        <v>47637</v>
      </c>
      <c r="E14" s="18">
        <v>121.60000000000002</v>
      </c>
      <c r="F14" s="18">
        <v>1.9802560000000002</v>
      </c>
      <c r="G14" s="18">
        <f>E14-F14</f>
        <v>119.61974400000003</v>
      </c>
      <c r="H14" s="19">
        <f>IF(E14&gt;0,(G14/E14)*100,100)</f>
        <v>98.371499999999997</v>
      </c>
      <c r="I14" s="20">
        <f t="shared" ref="I14:I67" si="0">IF(B14=DATE(1999,4,1),C14,YIELD(B14,D14,C14,H14,100,2,0))</f>
        <v>7.4870329445370518E-2</v>
      </c>
      <c r="J14" s="21"/>
      <c r="K14" s="18">
        <v>121.60000000000002</v>
      </c>
      <c r="L14" s="22"/>
      <c r="M14" s="18">
        <v>121.60000000000002</v>
      </c>
      <c r="N14" s="22"/>
      <c r="O14" s="18">
        <v>121.60000000000001</v>
      </c>
      <c r="P14" s="22"/>
      <c r="Q14" s="18">
        <f t="shared" ref="Q14:Q64" si="1">+O14*I14</f>
        <v>9.1042320605570559</v>
      </c>
      <c r="R14" s="23"/>
      <c r="S14" s="24"/>
      <c r="T14" s="57">
        <f>SUM(M14:M26)</f>
        <v>590.32799999999997</v>
      </c>
      <c r="V14" s="57">
        <f t="shared" ref="V14:V62" si="2">M14-O14</f>
        <v>0</v>
      </c>
      <c r="W14" s="58">
        <f>M14-'D2-2-2 (2015)'!K14</f>
        <v>0</v>
      </c>
    </row>
    <row r="15" spans="1:23" ht="12.6" hidden="1" x14ac:dyDescent="0.25">
      <c r="A15" s="4"/>
      <c r="B15" s="55">
        <v>37064</v>
      </c>
      <c r="C15" s="56">
        <v>6.4000000000000001E-2</v>
      </c>
      <c r="D15" s="55">
        <v>40878</v>
      </c>
      <c r="E15" s="18">
        <v>76.000000000000014</v>
      </c>
      <c r="F15" s="18">
        <v>-0.21523200000000009</v>
      </c>
      <c r="G15" s="18">
        <f t="shared" ref="G15:G67" si="3">E15-F15</f>
        <v>76.215232000000015</v>
      </c>
      <c r="H15" s="19">
        <f t="shared" ref="H15:H67" si="4">IF(E15&gt;0,(G15/E15)*100,100)</f>
        <v>100.28319999999999</v>
      </c>
      <c r="I15" s="20">
        <f t="shared" si="0"/>
        <v>6.3617840484384791E-2</v>
      </c>
      <c r="J15" s="21"/>
      <c r="K15" s="18">
        <v>0</v>
      </c>
      <c r="L15" s="22"/>
      <c r="M15" s="18">
        <v>0</v>
      </c>
      <c r="N15" s="22"/>
      <c r="O15" s="18">
        <v>0</v>
      </c>
      <c r="P15" s="22"/>
      <c r="Q15" s="18">
        <f t="shared" si="1"/>
        <v>0</v>
      </c>
      <c r="R15" s="23"/>
      <c r="S15" s="24"/>
      <c r="T15" s="57">
        <f>SUM(M15:M27)</f>
        <v>468.72800000000001</v>
      </c>
      <c r="U15" s="59"/>
      <c r="V15" s="57">
        <f t="shared" si="2"/>
        <v>0</v>
      </c>
    </row>
    <row r="16" spans="1:23" ht="12.6" customHeight="1" x14ac:dyDescent="0.25">
      <c r="A16" s="4">
        <v>2</v>
      </c>
      <c r="B16" s="55">
        <v>37064</v>
      </c>
      <c r="C16" s="56">
        <v>6.93E-2</v>
      </c>
      <c r="D16" s="55">
        <v>48366</v>
      </c>
      <c r="E16" s="18">
        <v>47.728000000000009</v>
      </c>
      <c r="F16" s="18">
        <v>0.58363744000000006</v>
      </c>
      <c r="G16" s="18">
        <f t="shared" si="3"/>
        <v>47.144362560000012</v>
      </c>
      <c r="H16" s="19">
        <f t="shared" si="4"/>
        <v>98.777159235668805</v>
      </c>
      <c r="I16" s="20">
        <f t="shared" si="0"/>
        <v>7.026937152647475E-2</v>
      </c>
      <c r="J16" s="21"/>
      <c r="K16" s="18">
        <v>47.728000000000009</v>
      </c>
      <c r="L16" s="22"/>
      <c r="M16" s="18">
        <v>47.728000000000009</v>
      </c>
      <c r="N16" s="22"/>
      <c r="O16" s="18">
        <v>47.728000000000016</v>
      </c>
      <c r="P16" s="22"/>
      <c r="Q16" s="18">
        <f t="shared" si="1"/>
        <v>3.3538165642155882</v>
      </c>
      <c r="R16" s="23"/>
      <c r="S16" s="24"/>
      <c r="T16" s="57">
        <f t="shared" ref="T16:T64" si="5">SUM(M16:M28)</f>
        <v>566.82799999999997</v>
      </c>
      <c r="U16" s="59"/>
      <c r="V16" s="57">
        <f t="shared" si="2"/>
        <v>0</v>
      </c>
      <c r="W16" s="58">
        <f>M16-'D2-2-2 (2015)'!K16</f>
        <v>0</v>
      </c>
    </row>
    <row r="17" spans="1:23" ht="12.6" hidden="1" x14ac:dyDescent="0.25">
      <c r="A17" s="4"/>
      <c r="B17" s="55">
        <v>37516</v>
      </c>
      <c r="C17" s="56">
        <v>5.7700000000000001E-2</v>
      </c>
      <c r="D17" s="55">
        <v>41156</v>
      </c>
      <c r="E17" s="18">
        <v>213</v>
      </c>
      <c r="F17" s="18">
        <v>0.96275999999999995</v>
      </c>
      <c r="G17" s="18">
        <f t="shared" si="3"/>
        <v>212.03724</v>
      </c>
      <c r="H17" s="19">
        <f t="shared" si="4"/>
        <v>99.548000000000002</v>
      </c>
      <c r="I17" s="20">
        <f t="shared" si="0"/>
        <v>5.8300785157610877E-2</v>
      </c>
      <c r="J17" s="21"/>
      <c r="K17" s="18">
        <v>0</v>
      </c>
      <c r="L17" s="22"/>
      <c r="M17" s="18">
        <v>0</v>
      </c>
      <c r="N17" s="22"/>
      <c r="O17" s="18">
        <v>0</v>
      </c>
      <c r="P17" s="22"/>
      <c r="Q17" s="18">
        <f t="shared" si="1"/>
        <v>0</v>
      </c>
      <c r="R17" s="23"/>
      <c r="S17" s="24"/>
      <c r="T17" s="57">
        <f t="shared" si="5"/>
        <v>519.1</v>
      </c>
      <c r="U17" s="59"/>
      <c r="V17" s="57">
        <f t="shared" si="2"/>
        <v>0</v>
      </c>
      <c r="W17" s="58">
        <f>M17-'D2-2-2 (2015)'!K17</f>
        <v>0</v>
      </c>
    </row>
    <row r="18" spans="1:23" ht="12.6" x14ac:dyDescent="0.25">
      <c r="A18" s="4">
        <v>3</v>
      </c>
      <c r="B18" s="55">
        <v>37516</v>
      </c>
      <c r="C18" s="56">
        <v>6.93E-2</v>
      </c>
      <c r="D18" s="55">
        <v>48366</v>
      </c>
      <c r="E18" s="18">
        <v>142</v>
      </c>
      <c r="F18" s="18">
        <v>-5.0663988299999998</v>
      </c>
      <c r="G18" s="18">
        <f t="shared" si="3"/>
        <v>147.06639883</v>
      </c>
      <c r="H18" s="19">
        <f t="shared" si="4"/>
        <v>103.5678865</v>
      </c>
      <c r="I18" s="20">
        <f t="shared" si="0"/>
        <v>6.6519486965368357E-2</v>
      </c>
      <c r="J18" s="21"/>
      <c r="K18" s="18">
        <v>142</v>
      </c>
      <c r="L18" s="22"/>
      <c r="M18" s="18">
        <v>142</v>
      </c>
      <c r="N18" s="22"/>
      <c r="O18" s="18">
        <v>142</v>
      </c>
      <c r="P18" s="22"/>
      <c r="Q18" s="18">
        <f t="shared" si="1"/>
        <v>9.4457671490823074</v>
      </c>
      <c r="R18" s="23"/>
      <c r="S18" s="24"/>
      <c r="T18" s="57">
        <f t="shared" si="5"/>
        <v>609.1</v>
      </c>
      <c r="U18" s="59"/>
      <c r="V18" s="57">
        <f t="shared" si="2"/>
        <v>0</v>
      </c>
      <c r="W18" s="58">
        <f>M18-'D2-2-2 (2015)'!K18</f>
        <v>0</v>
      </c>
    </row>
    <row r="19" spans="1:23" ht="12.6" hidden="1" x14ac:dyDescent="0.25">
      <c r="A19" s="4"/>
      <c r="B19" s="55">
        <v>37652</v>
      </c>
      <c r="C19" s="56">
        <v>5.7700000000000001E-2</v>
      </c>
      <c r="D19" s="55">
        <v>41156</v>
      </c>
      <c r="E19" s="18">
        <v>111</v>
      </c>
      <c r="F19" s="18">
        <v>-0.53280000000000005</v>
      </c>
      <c r="G19" s="18">
        <f t="shared" si="3"/>
        <v>111.53279999999999</v>
      </c>
      <c r="H19" s="19">
        <f t="shared" si="4"/>
        <v>100.47999999999999</v>
      </c>
      <c r="I19" s="20">
        <f t="shared" si="0"/>
        <v>5.7035000137372754E-2</v>
      </c>
      <c r="J19" s="21"/>
      <c r="K19" s="18">
        <v>0</v>
      </c>
      <c r="L19" s="22"/>
      <c r="M19" s="18">
        <v>0</v>
      </c>
      <c r="N19" s="22"/>
      <c r="O19" s="18">
        <v>0</v>
      </c>
      <c r="P19" s="22"/>
      <c r="Q19" s="18">
        <f t="shared" si="1"/>
        <v>0</v>
      </c>
      <c r="R19" s="22"/>
      <c r="S19" s="27"/>
      <c r="T19" s="57">
        <f t="shared" si="5"/>
        <v>529.6</v>
      </c>
      <c r="U19" s="59"/>
      <c r="V19" s="57">
        <f t="shared" si="2"/>
        <v>0</v>
      </c>
      <c r="W19" s="58">
        <f>M19-'D2-2-2 (2015)'!K19</f>
        <v>0</v>
      </c>
    </row>
    <row r="20" spans="1:23" s="29" customFormat="1" ht="12.6" x14ac:dyDescent="0.25">
      <c r="A20" s="4">
        <v>4</v>
      </c>
      <c r="B20" s="55">
        <v>37652</v>
      </c>
      <c r="C20" s="56">
        <v>6.3500000000000001E-2</v>
      </c>
      <c r="D20" s="55">
        <v>48975</v>
      </c>
      <c r="E20" s="18">
        <v>74</v>
      </c>
      <c r="F20" s="18">
        <v>0.58755999999999997</v>
      </c>
      <c r="G20" s="18">
        <f t="shared" si="3"/>
        <v>73.412440000000004</v>
      </c>
      <c r="H20" s="19">
        <f t="shared" si="4"/>
        <v>99.206000000000003</v>
      </c>
      <c r="I20" s="20">
        <f t="shared" si="0"/>
        <v>6.4092749737628865E-2</v>
      </c>
      <c r="J20" s="21"/>
      <c r="K20" s="18">
        <v>74</v>
      </c>
      <c r="L20" s="22"/>
      <c r="M20" s="18">
        <v>74</v>
      </c>
      <c r="N20" s="22"/>
      <c r="O20" s="18">
        <v>74</v>
      </c>
      <c r="P20" s="22"/>
      <c r="Q20" s="18">
        <f t="shared" si="1"/>
        <v>4.7428634805845364</v>
      </c>
      <c r="R20" s="22"/>
      <c r="S20" s="27"/>
      <c r="T20" s="57">
        <f t="shared" si="5"/>
        <v>619.6</v>
      </c>
      <c r="U20" s="60"/>
      <c r="V20" s="57">
        <f t="shared" si="2"/>
        <v>0</v>
      </c>
      <c r="W20" s="58">
        <f>M20-'D2-2-2 (2015)'!K20</f>
        <v>0</v>
      </c>
    </row>
    <row r="21" spans="1:23" s="29" customFormat="1" ht="12.6" x14ac:dyDescent="0.25">
      <c r="A21" s="4">
        <v>5</v>
      </c>
      <c r="B21" s="55">
        <v>37733</v>
      </c>
      <c r="C21" s="56">
        <v>6.59E-2</v>
      </c>
      <c r="D21" s="55">
        <v>52343</v>
      </c>
      <c r="E21" s="18">
        <v>105.00000000000001</v>
      </c>
      <c r="F21" s="18">
        <v>0.77910000000000001</v>
      </c>
      <c r="G21" s="18">
        <f t="shared" si="3"/>
        <v>104.22090000000001</v>
      </c>
      <c r="H21" s="19">
        <f t="shared" si="4"/>
        <v>99.257999999999996</v>
      </c>
      <c r="I21" s="20">
        <f t="shared" si="0"/>
        <v>6.6431875871671542E-2</v>
      </c>
      <c r="J21" s="21"/>
      <c r="K21" s="18">
        <v>105.00000000000001</v>
      </c>
      <c r="L21" s="22"/>
      <c r="M21" s="18">
        <v>105.00000000000001</v>
      </c>
      <c r="N21" s="22"/>
      <c r="O21" s="18">
        <v>105.00000000000001</v>
      </c>
      <c r="P21" s="22"/>
      <c r="Q21" s="18">
        <f t="shared" si="1"/>
        <v>6.975346966525513</v>
      </c>
      <c r="R21" s="22"/>
      <c r="S21" s="27"/>
      <c r="T21" s="57">
        <f t="shared" si="5"/>
        <v>590.6</v>
      </c>
      <c r="U21" s="60"/>
      <c r="V21" s="57">
        <f t="shared" si="2"/>
        <v>0</v>
      </c>
      <c r="W21" s="58">
        <f>M21-'D2-2-2 (2015)'!K21</f>
        <v>0</v>
      </c>
    </row>
    <row r="22" spans="1:23" s="29" customFormat="1" ht="12.6" hidden="1" x14ac:dyDescent="0.25">
      <c r="A22" s="4"/>
      <c r="B22" s="55">
        <v>37795</v>
      </c>
      <c r="C22" s="56">
        <v>0.04</v>
      </c>
      <c r="D22" s="55">
        <v>39622</v>
      </c>
      <c r="E22" s="18">
        <v>210.00000000000003</v>
      </c>
      <c r="F22" s="18">
        <v>6.1332600000000017</v>
      </c>
      <c r="G22" s="18">
        <f t="shared" si="3"/>
        <v>203.86674000000002</v>
      </c>
      <c r="H22" s="19">
        <f t="shared" si="4"/>
        <v>97.079399999999993</v>
      </c>
      <c r="I22" s="20">
        <f t="shared" si="0"/>
        <v>4.6615860646942425E-2</v>
      </c>
      <c r="J22" s="21"/>
      <c r="K22" s="18">
        <v>0</v>
      </c>
      <c r="L22" s="22"/>
      <c r="M22" s="18">
        <v>0</v>
      </c>
      <c r="N22" s="22"/>
      <c r="O22" s="18">
        <v>0</v>
      </c>
      <c r="P22" s="22"/>
      <c r="Q22" s="18">
        <f t="shared" si="1"/>
        <v>0</v>
      </c>
      <c r="R22" s="22"/>
      <c r="S22" s="27"/>
      <c r="T22" s="57">
        <f t="shared" si="5"/>
        <v>645.6</v>
      </c>
      <c r="U22" s="60"/>
      <c r="V22" s="57">
        <f t="shared" si="2"/>
        <v>0</v>
      </c>
      <c r="W22" s="58">
        <f>M22-'D2-2-2 (2015)'!K22</f>
        <v>0</v>
      </c>
    </row>
    <row r="23" spans="1:23" s="29" customFormat="1" ht="12.6" hidden="1" x14ac:dyDescent="0.25">
      <c r="A23" s="4"/>
      <c r="B23" s="55">
        <v>38041</v>
      </c>
      <c r="C23" s="56">
        <v>3.95E-2</v>
      </c>
      <c r="D23" s="55">
        <v>39868</v>
      </c>
      <c r="E23" s="18">
        <v>87.5</v>
      </c>
      <c r="F23" s="18">
        <v>0.39129999999999998</v>
      </c>
      <c r="G23" s="18">
        <f t="shared" si="3"/>
        <v>87.108699999999999</v>
      </c>
      <c r="H23" s="19">
        <f t="shared" si="4"/>
        <v>99.552799999999991</v>
      </c>
      <c r="I23" s="20">
        <f t="shared" si="0"/>
        <v>4.049699947134159E-2</v>
      </c>
      <c r="J23" s="21"/>
      <c r="K23" s="18">
        <v>0</v>
      </c>
      <c r="L23" s="22"/>
      <c r="M23" s="18">
        <v>0</v>
      </c>
      <c r="N23" s="22"/>
      <c r="O23" s="18">
        <v>0</v>
      </c>
      <c r="P23" s="22"/>
      <c r="Q23" s="18">
        <f t="shared" si="1"/>
        <v>0</v>
      </c>
      <c r="R23" s="22"/>
      <c r="S23" s="27"/>
      <c r="T23" s="57">
        <f t="shared" si="5"/>
        <v>645.6</v>
      </c>
      <c r="U23" s="60"/>
      <c r="V23" s="57">
        <f t="shared" si="2"/>
        <v>0</v>
      </c>
      <c r="W23" s="58">
        <f>M23-'D2-2-2 (2015)'!K23</f>
        <v>0</v>
      </c>
    </row>
    <row r="24" spans="1:23" s="29" customFormat="1" ht="12.6" x14ac:dyDescent="0.25">
      <c r="A24" s="4">
        <v>6</v>
      </c>
      <c r="B24" s="55">
        <v>38163</v>
      </c>
      <c r="C24" s="56">
        <v>6.3500000000000001E-2</v>
      </c>
      <c r="D24" s="55">
        <v>48975</v>
      </c>
      <c r="E24" s="18">
        <v>48</v>
      </c>
      <c r="F24" s="18">
        <v>-0.10623999999999995</v>
      </c>
      <c r="G24" s="18">
        <f t="shared" si="3"/>
        <v>48.10624</v>
      </c>
      <c r="H24" s="19">
        <f t="shared" si="4"/>
        <v>100.22133333333333</v>
      </c>
      <c r="I24" s="20">
        <f t="shared" si="0"/>
        <v>6.3327687824519363E-2</v>
      </c>
      <c r="J24" s="21"/>
      <c r="K24" s="18">
        <v>48</v>
      </c>
      <c r="L24" s="22"/>
      <c r="M24" s="18">
        <v>48</v>
      </c>
      <c r="N24" s="22"/>
      <c r="O24" s="18">
        <v>48</v>
      </c>
      <c r="P24" s="22"/>
      <c r="Q24" s="18">
        <f t="shared" si="1"/>
        <v>3.0397290155769294</v>
      </c>
      <c r="R24" s="22"/>
      <c r="S24" s="27"/>
      <c r="T24" s="57">
        <f t="shared" si="5"/>
        <v>720.6</v>
      </c>
      <c r="U24" s="60"/>
      <c r="V24" s="57">
        <f t="shared" si="2"/>
        <v>0</v>
      </c>
      <c r="W24" s="58">
        <f>M24-'D2-2-2 (2015)'!K24</f>
        <v>0</v>
      </c>
    </row>
    <row r="25" spans="1:23" s="29" customFormat="1" ht="12.6" x14ac:dyDescent="0.25">
      <c r="A25" s="4">
        <v>7</v>
      </c>
      <c r="B25" s="55">
        <v>38219</v>
      </c>
      <c r="C25" s="56">
        <v>6.59E-2</v>
      </c>
      <c r="D25" s="55">
        <v>52343</v>
      </c>
      <c r="E25" s="18">
        <v>26</v>
      </c>
      <c r="F25" s="18">
        <v>-2.0523600000000002</v>
      </c>
      <c r="G25" s="18">
        <f t="shared" si="3"/>
        <v>28.05236</v>
      </c>
      <c r="H25" s="19">
        <f t="shared" si="4"/>
        <v>107.89369230769231</v>
      </c>
      <c r="I25" s="20">
        <f t="shared" si="0"/>
        <v>6.0582218865609209E-2</v>
      </c>
      <c r="J25" s="21"/>
      <c r="K25" s="18">
        <v>26</v>
      </c>
      <c r="L25" s="22"/>
      <c r="M25" s="18">
        <v>26</v>
      </c>
      <c r="N25" s="22"/>
      <c r="O25" s="18">
        <v>26</v>
      </c>
      <c r="P25" s="22"/>
      <c r="Q25" s="18">
        <f t="shared" si="1"/>
        <v>1.5751376905058394</v>
      </c>
      <c r="R25" s="22"/>
      <c r="S25" s="27"/>
      <c r="T25" s="57">
        <f t="shared" si="5"/>
        <v>672.6</v>
      </c>
      <c r="U25" s="60"/>
      <c r="V25" s="57">
        <f t="shared" si="2"/>
        <v>0</v>
      </c>
      <c r="W25" s="58">
        <f>M25-'D2-2-2 (2015)'!K25</f>
        <v>0</v>
      </c>
    </row>
    <row r="26" spans="1:23" s="29" customFormat="1" ht="12.6" x14ac:dyDescent="0.25">
      <c r="A26" s="4">
        <v>8</v>
      </c>
      <c r="B26" s="55">
        <v>38223</v>
      </c>
      <c r="C26" s="56">
        <v>6.3500000000000001E-2</v>
      </c>
      <c r="D26" s="55">
        <v>48975</v>
      </c>
      <c r="E26" s="18">
        <v>26</v>
      </c>
      <c r="F26" s="18">
        <v>-0.90414000000000005</v>
      </c>
      <c r="G26" s="18">
        <f t="shared" si="3"/>
        <v>26.904140000000002</v>
      </c>
      <c r="H26" s="19">
        <f t="shared" si="4"/>
        <v>103.47746153846154</v>
      </c>
      <c r="I26" s="20">
        <f t="shared" si="0"/>
        <v>6.0940091999985867E-2</v>
      </c>
      <c r="J26" s="21"/>
      <c r="K26" s="18">
        <v>26</v>
      </c>
      <c r="L26" s="22"/>
      <c r="M26" s="18">
        <v>26</v>
      </c>
      <c r="N26" s="22"/>
      <c r="O26" s="18">
        <v>26</v>
      </c>
      <c r="P26" s="22"/>
      <c r="Q26" s="18">
        <f t="shared" si="1"/>
        <v>1.5844423919996324</v>
      </c>
      <c r="R26" s="22"/>
      <c r="S26" s="27"/>
      <c r="T26" s="57">
        <f t="shared" si="5"/>
        <v>766.6</v>
      </c>
      <c r="U26" s="60"/>
      <c r="V26" s="57">
        <f t="shared" si="2"/>
        <v>0</v>
      </c>
      <c r="W26" s="58">
        <f>M26-'D2-2-2 (2015)'!K26</f>
        <v>0</v>
      </c>
    </row>
    <row r="27" spans="1:23" s="29" customFormat="1" ht="12.6" hidden="1" x14ac:dyDescent="0.25">
      <c r="A27" s="4"/>
      <c r="B27" s="55">
        <v>38306</v>
      </c>
      <c r="C27" s="56">
        <v>4.1000000000000002E-2</v>
      </c>
      <c r="D27" s="55">
        <v>39217</v>
      </c>
      <c r="E27" s="18">
        <v>14</v>
      </c>
      <c r="F27" s="18">
        <v>0.1295</v>
      </c>
      <c r="G27" s="18">
        <f t="shared" si="3"/>
        <v>13.8705</v>
      </c>
      <c r="H27" s="19">
        <f t="shared" si="4"/>
        <v>99.075000000000003</v>
      </c>
      <c r="I27" s="20">
        <f t="shared" si="0"/>
        <v>4.4953186438361624E-2</v>
      </c>
      <c r="J27" s="21"/>
      <c r="K27" s="18">
        <v>0</v>
      </c>
      <c r="L27" s="22"/>
      <c r="M27" s="18">
        <v>0</v>
      </c>
      <c r="N27" s="22"/>
      <c r="O27" s="18">
        <v>0</v>
      </c>
      <c r="P27" s="22"/>
      <c r="Q27" s="18">
        <f t="shared" si="1"/>
        <v>0</v>
      </c>
      <c r="R27" s="22"/>
      <c r="S27" s="27"/>
      <c r="T27" s="57">
        <f t="shared" si="5"/>
        <v>740.6</v>
      </c>
      <c r="U27" s="60"/>
      <c r="V27" s="57">
        <f t="shared" si="2"/>
        <v>0</v>
      </c>
      <c r="W27" s="58">
        <f>M27-'D2-2-2 (2015)'!K27</f>
        <v>0</v>
      </c>
    </row>
    <row r="28" spans="1:23" ht="12.6" x14ac:dyDescent="0.25">
      <c r="A28" s="4">
        <v>9</v>
      </c>
      <c r="B28" s="55">
        <v>38491</v>
      </c>
      <c r="C28" s="56">
        <v>5.3600000000000002E-2</v>
      </c>
      <c r="D28" s="55">
        <v>49815</v>
      </c>
      <c r="E28" s="18">
        <v>98.100000000000009</v>
      </c>
      <c r="F28" s="18">
        <v>3.7392000000000007</v>
      </c>
      <c r="G28" s="18">
        <f t="shared" si="3"/>
        <v>94.360800000000012</v>
      </c>
      <c r="H28" s="19">
        <f t="shared" si="4"/>
        <v>96.188379204892968</v>
      </c>
      <c r="I28" s="20">
        <f t="shared" si="0"/>
        <v>5.6210503443151726E-2</v>
      </c>
      <c r="J28" s="21"/>
      <c r="K28" s="18">
        <v>98.100000000000009</v>
      </c>
      <c r="L28" s="22"/>
      <c r="M28" s="18">
        <v>98.100000000000009</v>
      </c>
      <c r="N28" s="22"/>
      <c r="O28" s="18">
        <v>98.100000000000009</v>
      </c>
      <c r="P28" s="22"/>
      <c r="Q28" s="18">
        <f t="shared" si="1"/>
        <v>5.5142503877731848</v>
      </c>
      <c r="R28" s="22"/>
      <c r="S28" s="27"/>
      <c r="T28" s="57">
        <f t="shared" si="5"/>
        <v>740.6</v>
      </c>
      <c r="U28" s="59"/>
      <c r="V28" s="57">
        <f t="shared" si="2"/>
        <v>0</v>
      </c>
      <c r="W28" s="58">
        <f>M28-'D2-2-2 (2015)'!K28</f>
        <v>0</v>
      </c>
    </row>
    <row r="29" spans="1:23" ht="12.6" hidden="1" x14ac:dyDescent="0.25">
      <c r="A29" s="4"/>
      <c r="B29" s="55">
        <v>38491</v>
      </c>
      <c r="C29" s="56">
        <v>3.95E-2</v>
      </c>
      <c r="D29" s="55">
        <v>39868</v>
      </c>
      <c r="E29" s="18">
        <v>45.000000000000007</v>
      </c>
      <c r="F29" s="18">
        <v>-0.4053000000000001</v>
      </c>
      <c r="G29" s="18">
        <f t="shared" si="3"/>
        <v>45.405300000000004</v>
      </c>
      <c r="H29" s="19">
        <f t="shared" si="4"/>
        <v>100.90066666666667</v>
      </c>
      <c r="I29" s="20">
        <f t="shared" si="0"/>
        <v>3.6902170884560104E-2</v>
      </c>
      <c r="J29" s="21"/>
      <c r="K29" s="18">
        <v>0</v>
      </c>
      <c r="L29" s="22"/>
      <c r="M29" s="18">
        <v>0</v>
      </c>
      <c r="N29" s="22"/>
      <c r="O29" s="18">
        <v>0</v>
      </c>
      <c r="P29" s="22"/>
      <c r="Q29" s="18">
        <f t="shared" si="1"/>
        <v>0</v>
      </c>
      <c r="R29" s="22"/>
      <c r="S29" s="27"/>
      <c r="T29" s="57">
        <f t="shared" si="5"/>
        <v>642.5</v>
      </c>
      <c r="U29" s="59"/>
      <c r="V29" s="57">
        <f t="shared" si="2"/>
        <v>0</v>
      </c>
      <c r="W29" s="58">
        <f>M29-'D2-2-2 (2015)'!K29</f>
        <v>0</v>
      </c>
    </row>
    <row r="30" spans="1:23" ht="12.6" x14ac:dyDescent="0.25">
      <c r="A30" s="4">
        <v>10</v>
      </c>
      <c r="B30" s="55">
        <v>38779</v>
      </c>
      <c r="C30" s="56">
        <v>4.6399999999999997E-2</v>
      </c>
      <c r="D30" s="55">
        <v>42432</v>
      </c>
      <c r="E30" s="18">
        <v>90.000000000000014</v>
      </c>
      <c r="F30" s="18">
        <v>0.43260000000000004</v>
      </c>
      <c r="G30" s="18">
        <f t="shared" si="3"/>
        <v>89.567400000000021</v>
      </c>
      <c r="H30" s="19">
        <f t="shared" si="4"/>
        <v>99.519333333333336</v>
      </c>
      <c r="I30" s="20">
        <f t="shared" si="0"/>
        <v>4.7007986992118014E-2</v>
      </c>
      <c r="J30" s="21"/>
      <c r="K30" s="18">
        <v>90.000000000000014</v>
      </c>
      <c r="L30" s="22"/>
      <c r="M30" s="18">
        <v>90.000000000000014</v>
      </c>
      <c r="N30" s="22"/>
      <c r="O30" s="18">
        <v>90.000000000000014</v>
      </c>
      <c r="P30" s="22"/>
      <c r="Q30" s="18">
        <f t="shared" si="1"/>
        <v>4.2307188292906224</v>
      </c>
      <c r="R30" s="22"/>
      <c r="S30" s="27"/>
      <c r="T30" s="57">
        <f t="shared" si="5"/>
        <v>642.5</v>
      </c>
      <c r="U30" s="59"/>
      <c r="V30" s="57">
        <f t="shared" si="2"/>
        <v>0</v>
      </c>
      <c r="W30" s="58">
        <f>M30-'D2-2-2 (2015)'!K30</f>
        <v>0</v>
      </c>
    </row>
    <row r="31" spans="1:23" s="29" customFormat="1" ht="12.6" x14ac:dyDescent="0.25">
      <c r="A31" s="4">
        <v>11</v>
      </c>
      <c r="B31" s="55">
        <v>38831</v>
      </c>
      <c r="C31" s="56">
        <v>5.3600000000000002E-2</v>
      </c>
      <c r="D31" s="55">
        <v>49815</v>
      </c>
      <c r="E31" s="18">
        <v>62.5</v>
      </c>
      <c r="F31" s="18">
        <v>0.82600000000000007</v>
      </c>
      <c r="G31" s="18">
        <f t="shared" si="3"/>
        <v>61.673999999999999</v>
      </c>
      <c r="H31" s="19">
        <f t="shared" si="4"/>
        <v>98.678399999999996</v>
      </c>
      <c r="I31" s="20">
        <f t="shared" si="0"/>
        <v>5.4495566018253637E-2</v>
      </c>
      <c r="J31" s="21"/>
      <c r="K31" s="18">
        <v>62.5</v>
      </c>
      <c r="L31" s="22"/>
      <c r="M31" s="18">
        <v>62.5</v>
      </c>
      <c r="N31" s="22"/>
      <c r="O31" s="18">
        <v>62.5</v>
      </c>
      <c r="P31" s="22"/>
      <c r="Q31" s="18">
        <f t="shared" si="1"/>
        <v>3.4059728761408521</v>
      </c>
      <c r="R31" s="22"/>
      <c r="S31" s="27"/>
      <c r="T31" s="57">
        <f t="shared" si="5"/>
        <v>657.5</v>
      </c>
      <c r="U31" s="60"/>
      <c r="V31" s="57">
        <f t="shared" si="2"/>
        <v>0</v>
      </c>
      <c r="W31" s="58">
        <f>M31-'D2-2-2 (2015)'!K31</f>
        <v>0</v>
      </c>
    </row>
    <row r="32" spans="1:23" s="29" customFormat="1" ht="12.6" x14ac:dyDescent="0.25">
      <c r="A32" s="61">
        <v>12</v>
      </c>
      <c r="B32" s="55">
        <v>38951</v>
      </c>
      <c r="C32" s="56">
        <v>4.6399999999999997E-2</v>
      </c>
      <c r="D32" s="55">
        <v>42432</v>
      </c>
      <c r="E32" s="18">
        <v>90</v>
      </c>
      <c r="F32" s="18">
        <v>1.1258999999999999</v>
      </c>
      <c r="G32" s="18">
        <f t="shared" si="3"/>
        <v>88.874099999999999</v>
      </c>
      <c r="H32" s="19">
        <f t="shared" si="4"/>
        <v>98.748999999999995</v>
      </c>
      <c r="I32" s="20">
        <f t="shared" si="0"/>
        <v>4.8049371695873991E-2</v>
      </c>
      <c r="J32" s="21"/>
      <c r="K32" s="18">
        <v>90</v>
      </c>
      <c r="L32" s="22"/>
      <c r="M32" s="18">
        <v>90</v>
      </c>
      <c r="N32" s="22"/>
      <c r="O32" s="18">
        <v>90</v>
      </c>
      <c r="P32" s="22"/>
      <c r="Q32" s="18">
        <f t="shared" si="1"/>
        <v>4.3244434526286595</v>
      </c>
      <c r="R32" s="22"/>
      <c r="S32" s="27"/>
      <c r="T32" s="57">
        <f t="shared" si="5"/>
        <v>685</v>
      </c>
      <c r="U32" s="60"/>
      <c r="V32" s="57">
        <f t="shared" si="2"/>
        <v>0</v>
      </c>
      <c r="W32" s="58">
        <f>M32-'D2-2-2 (2015)'!K32</f>
        <v>0</v>
      </c>
    </row>
    <row r="33" spans="1:25" ht="12.6" x14ac:dyDescent="0.25">
      <c r="A33" s="4">
        <v>13</v>
      </c>
      <c r="B33" s="55">
        <v>39009</v>
      </c>
      <c r="C33" s="56">
        <v>0.05</v>
      </c>
      <c r="D33" s="55">
        <v>53619</v>
      </c>
      <c r="E33" s="18">
        <v>45</v>
      </c>
      <c r="F33" s="18">
        <v>0.32100000000000001</v>
      </c>
      <c r="G33" s="18">
        <f t="shared" si="3"/>
        <v>44.679000000000002</v>
      </c>
      <c r="H33" s="19">
        <f t="shared" si="4"/>
        <v>99.286666666666662</v>
      </c>
      <c r="I33" s="20">
        <f t="shared" si="0"/>
        <v>5.0416473044447949E-2</v>
      </c>
      <c r="J33" s="21"/>
      <c r="K33" s="18">
        <v>45</v>
      </c>
      <c r="L33" s="22"/>
      <c r="M33" s="18">
        <v>45</v>
      </c>
      <c r="N33" s="22"/>
      <c r="O33" s="18">
        <v>45</v>
      </c>
      <c r="P33" s="22"/>
      <c r="Q33" s="18">
        <f t="shared" si="1"/>
        <v>2.2687412870001578</v>
      </c>
      <c r="R33" s="22"/>
      <c r="S33" s="30"/>
      <c r="T33" s="57">
        <f t="shared" si="5"/>
        <v>595</v>
      </c>
      <c r="U33" s="62"/>
      <c r="V33" s="57">
        <f t="shared" si="2"/>
        <v>0</v>
      </c>
      <c r="W33" s="58">
        <f>M33-'D2-2-2 (2015)'!K33</f>
        <v>0</v>
      </c>
      <c r="X33" s="62"/>
      <c r="Y33" s="62"/>
    </row>
    <row r="34" spans="1:25" ht="12.6" x14ac:dyDescent="0.25">
      <c r="A34" s="4">
        <v>14</v>
      </c>
      <c r="B34" s="55">
        <v>39154</v>
      </c>
      <c r="C34" s="56">
        <v>4.8899999999999999E-2</v>
      </c>
      <c r="D34" s="55">
        <v>50112</v>
      </c>
      <c r="E34" s="18">
        <v>160</v>
      </c>
      <c r="F34" s="18">
        <v>0.88239999999999996</v>
      </c>
      <c r="G34" s="18">
        <f t="shared" si="3"/>
        <v>159.11760000000001</v>
      </c>
      <c r="H34" s="19">
        <f t="shared" si="4"/>
        <v>99.44850000000001</v>
      </c>
      <c r="I34" s="20">
        <f t="shared" si="0"/>
        <v>4.9253830740595202E-2</v>
      </c>
      <c r="J34" s="21"/>
      <c r="K34" s="18">
        <v>160</v>
      </c>
      <c r="L34" s="22"/>
      <c r="M34" s="18">
        <v>160</v>
      </c>
      <c r="N34" s="22"/>
      <c r="O34" s="18">
        <v>160</v>
      </c>
      <c r="P34" s="22"/>
      <c r="Q34" s="18">
        <f t="shared" si="1"/>
        <v>7.880612918495232</v>
      </c>
      <c r="R34" s="22"/>
      <c r="S34" s="30"/>
      <c r="T34" s="57">
        <f t="shared" si="5"/>
        <v>550</v>
      </c>
      <c r="U34" s="62"/>
      <c r="V34" s="57">
        <f t="shared" si="2"/>
        <v>0</v>
      </c>
      <c r="W34" s="58">
        <f>M34-'D2-2-2 (2015)'!K34</f>
        <v>0</v>
      </c>
      <c r="X34" s="62"/>
      <c r="Y34" s="62"/>
    </row>
    <row r="35" spans="1:25" ht="12.6" hidden="1" x14ac:dyDescent="0.25">
      <c r="A35" s="4"/>
      <c r="B35" s="55">
        <v>39217</v>
      </c>
      <c r="C35" s="56">
        <v>4.1000000000000002E-2</v>
      </c>
      <c r="D35" s="55">
        <v>39583</v>
      </c>
      <c r="E35" s="18">
        <v>14</v>
      </c>
      <c r="F35" s="18">
        <v>0</v>
      </c>
      <c r="G35" s="18">
        <f t="shared" si="3"/>
        <v>14</v>
      </c>
      <c r="H35" s="19">
        <f t="shared" si="4"/>
        <v>100</v>
      </c>
      <c r="I35" s="20">
        <f t="shared" si="0"/>
        <v>4.1000000000000009E-2</v>
      </c>
      <c r="J35" s="21"/>
      <c r="K35" s="18">
        <v>0</v>
      </c>
      <c r="L35" s="22"/>
      <c r="M35" s="18">
        <v>0</v>
      </c>
      <c r="N35" s="22"/>
      <c r="O35" s="18">
        <v>0</v>
      </c>
      <c r="P35" s="22"/>
      <c r="Q35" s="18">
        <f t="shared" si="1"/>
        <v>0</v>
      </c>
      <c r="R35" s="22"/>
      <c r="S35" s="30"/>
      <c r="T35" s="57">
        <f t="shared" si="5"/>
        <v>470</v>
      </c>
      <c r="U35" s="62"/>
      <c r="V35" s="57">
        <f t="shared" si="2"/>
        <v>0</v>
      </c>
      <c r="W35" s="58">
        <f>M35-'D2-2-2 (2015)'!K35</f>
        <v>0</v>
      </c>
      <c r="X35" s="62"/>
      <c r="Y35" s="62"/>
    </row>
    <row r="36" spans="1:25" ht="12.6" x14ac:dyDescent="0.25">
      <c r="A36" s="61">
        <v>15</v>
      </c>
      <c r="B36" s="55">
        <v>39373</v>
      </c>
      <c r="C36" s="56">
        <v>5.1799999999999999E-2</v>
      </c>
      <c r="D36" s="55">
        <v>43026</v>
      </c>
      <c r="E36" s="18">
        <v>75</v>
      </c>
      <c r="F36" s="18">
        <v>0.27675</v>
      </c>
      <c r="G36" s="18">
        <f t="shared" si="3"/>
        <v>74.723249999999993</v>
      </c>
      <c r="H36" s="63">
        <f t="shared" si="4"/>
        <v>99.630999999999986</v>
      </c>
      <c r="I36" s="20">
        <f t="shared" si="0"/>
        <v>5.2278515367339136E-2</v>
      </c>
      <c r="J36" s="21"/>
      <c r="K36" s="18">
        <v>75</v>
      </c>
      <c r="L36" s="22"/>
      <c r="M36" s="18">
        <v>75</v>
      </c>
      <c r="N36" s="22"/>
      <c r="O36" s="18">
        <v>75</v>
      </c>
      <c r="P36" s="22"/>
      <c r="Q36" s="18">
        <f t="shared" si="1"/>
        <v>3.9208886525504352</v>
      </c>
      <c r="R36" s="22"/>
      <c r="S36" s="30"/>
      <c r="T36" s="57">
        <f>SUM(M36:M48)</f>
        <v>590</v>
      </c>
      <c r="U36" s="62"/>
      <c r="V36" s="57">
        <f t="shared" si="2"/>
        <v>0</v>
      </c>
      <c r="W36" s="58">
        <f>M36-'D2-2-2 (2015)'!K36</f>
        <v>0</v>
      </c>
      <c r="X36" s="62"/>
      <c r="Y36" s="62"/>
    </row>
    <row r="37" spans="1:25" ht="12.6" hidden="1" x14ac:dyDescent="0.25">
      <c r="A37" s="61"/>
      <c r="B37" s="55">
        <v>39510</v>
      </c>
      <c r="C37" s="56">
        <v>4.0800000000000003E-2</v>
      </c>
      <c r="D37" s="55">
        <v>40605</v>
      </c>
      <c r="E37" s="18">
        <v>100</v>
      </c>
      <c r="F37" s="18">
        <v>0.28940000000000005</v>
      </c>
      <c r="G37" s="18">
        <f t="shared" si="3"/>
        <v>99.710599999999999</v>
      </c>
      <c r="H37" s="63">
        <f t="shared" si="4"/>
        <v>99.710599999999999</v>
      </c>
      <c r="I37" s="20">
        <f t="shared" si="0"/>
        <v>4.1836511808320126E-2</v>
      </c>
      <c r="J37" s="21"/>
      <c r="K37" s="18">
        <v>0</v>
      </c>
      <c r="L37" s="22"/>
      <c r="M37" s="18">
        <v>0</v>
      </c>
      <c r="N37" s="22"/>
      <c r="O37" s="18">
        <v>0</v>
      </c>
      <c r="P37" s="22"/>
      <c r="Q37" s="18">
        <f t="shared" si="1"/>
        <v>0</v>
      </c>
      <c r="R37" s="22"/>
      <c r="S37" s="30"/>
      <c r="T37" s="57">
        <f t="shared" si="5"/>
        <v>615</v>
      </c>
      <c r="U37" s="59"/>
      <c r="V37" s="57">
        <f t="shared" si="2"/>
        <v>0</v>
      </c>
      <c r="W37" s="58">
        <f>M37-'D2-2-2 (2015)'!K37</f>
        <v>0</v>
      </c>
    </row>
    <row r="38" spans="1:25" ht="12.6" x14ac:dyDescent="0.25">
      <c r="A38" s="61">
        <v>16</v>
      </c>
      <c r="B38" s="55">
        <v>39510</v>
      </c>
      <c r="C38" s="56">
        <v>5.1799999999999999E-2</v>
      </c>
      <c r="D38" s="55">
        <v>43026</v>
      </c>
      <c r="E38" s="18">
        <v>120</v>
      </c>
      <c r="F38" s="18">
        <v>-2.0815599999999996</v>
      </c>
      <c r="G38" s="18">
        <f t="shared" si="3"/>
        <v>122.08156</v>
      </c>
      <c r="H38" s="63">
        <f t="shared" si="4"/>
        <v>101.73463333333332</v>
      </c>
      <c r="I38" s="20">
        <f t="shared" si="0"/>
        <v>4.9504803223751857E-2</v>
      </c>
      <c r="J38" s="21"/>
      <c r="K38" s="18">
        <v>120</v>
      </c>
      <c r="L38" s="22"/>
      <c r="M38" s="18">
        <v>120</v>
      </c>
      <c r="N38" s="22"/>
      <c r="O38" s="18">
        <v>120</v>
      </c>
      <c r="P38" s="22"/>
      <c r="Q38" s="18">
        <f t="shared" si="1"/>
        <v>5.940576386850223</v>
      </c>
      <c r="R38" s="22"/>
      <c r="S38" s="30"/>
      <c r="T38" s="57">
        <f t="shared" si="5"/>
        <v>715</v>
      </c>
      <c r="V38" s="57">
        <f t="shared" si="2"/>
        <v>0</v>
      </c>
      <c r="W38" s="58">
        <f>M38-'D2-2-2 (2015)'!K38</f>
        <v>0</v>
      </c>
    </row>
    <row r="39" spans="1:25" ht="12.6" hidden="1" x14ac:dyDescent="0.25">
      <c r="A39" s="61"/>
      <c r="B39" s="55">
        <v>39762</v>
      </c>
      <c r="C39" s="56">
        <v>0.05</v>
      </c>
      <c r="D39" s="55">
        <v>41590</v>
      </c>
      <c r="E39" s="18">
        <v>160</v>
      </c>
      <c r="F39" s="18">
        <v>0.75320000000000009</v>
      </c>
      <c r="G39" s="18">
        <f t="shared" si="3"/>
        <v>159.24680000000001</v>
      </c>
      <c r="H39" s="63">
        <f t="shared" si="4"/>
        <v>99.529250000000005</v>
      </c>
      <c r="I39" s="20">
        <f t="shared" si="0"/>
        <v>5.1076892625209022E-2</v>
      </c>
      <c r="J39" s="21"/>
      <c r="K39" s="18">
        <v>0</v>
      </c>
      <c r="L39" s="22"/>
      <c r="M39" s="18">
        <v>0</v>
      </c>
      <c r="N39" s="22"/>
      <c r="O39" s="18">
        <v>0</v>
      </c>
      <c r="P39" s="22"/>
      <c r="Q39" s="18">
        <f t="shared" si="1"/>
        <v>0</v>
      </c>
      <c r="R39" s="22"/>
      <c r="S39" s="30"/>
      <c r="T39" s="57">
        <f t="shared" si="5"/>
        <v>595</v>
      </c>
      <c r="V39" s="57">
        <f t="shared" si="2"/>
        <v>0</v>
      </c>
      <c r="W39" s="58">
        <f>M39-'D2-2-2 (2015)'!K39</f>
        <v>0</v>
      </c>
    </row>
    <row r="40" spans="1:25" ht="12.6" hidden="1" x14ac:dyDescent="0.25">
      <c r="A40" s="61"/>
      <c r="B40" s="55">
        <v>39771</v>
      </c>
      <c r="C40" s="56">
        <v>3.8899999999999997E-2</v>
      </c>
      <c r="D40" s="55">
        <v>40501</v>
      </c>
      <c r="E40" s="18">
        <v>40</v>
      </c>
      <c r="F40" s="18">
        <v>8.8000000000000009E-2</v>
      </c>
      <c r="G40" s="18">
        <f t="shared" si="3"/>
        <v>39.911999999999999</v>
      </c>
      <c r="H40" s="63">
        <f t="shared" si="4"/>
        <v>99.78</v>
      </c>
      <c r="I40" s="20">
        <f t="shared" si="0"/>
        <v>4.005562250010164E-2</v>
      </c>
      <c r="J40" s="21"/>
      <c r="K40" s="18">
        <v>0</v>
      </c>
      <c r="L40" s="22"/>
      <c r="M40" s="18">
        <v>0</v>
      </c>
      <c r="N40" s="22"/>
      <c r="O40" s="18">
        <v>0</v>
      </c>
      <c r="P40" s="22"/>
      <c r="Q40" s="18">
        <f t="shared" si="1"/>
        <v>0</v>
      </c>
      <c r="R40" s="22"/>
      <c r="S40" s="30"/>
      <c r="T40" s="57">
        <f t="shared" si="5"/>
        <v>595</v>
      </c>
      <c r="V40" s="57">
        <f t="shared" si="2"/>
        <v>0</v>
      </c>
      <c r="W40" s="58">
        <f>M40-'D2-2-2 (2015)'!K40</f>
        <v>0</v>
      </c>
    </row>
    <row r="41" spans="1:25" ht="12.6" hidden="1" x14ac:dyDescent="0.25">
      <c r="A41" s="61"/>
      <c r="B41" s="55">
        <v>39826</v>
      </c>
      <c r="C41" s="56">
        <v>3.8899999999999997E-2</v>
      </c>
      <c r="D41" s="55">
        <v>40501</v>
      </c>
      <c r="E41" s="18">
        <v>35</v>
      </c>
      <c r="F41" s="18">
        <v>-0.22575000000000001</v>
      </c>
      <c r="G41" s="18">
        <f t="shared" si="3"/>
        <v>35.225749999999998</v>
      </c>
      <c r="H41" s="63">
        <f t="shared" si="4"/>
        <v>100.64499999999998</v>
      </c>
      <c r="I41" s="20">
        <f t="shared" si="0"/>
        <v>3.5247913532128881E-2</v>
      </c>
      <c r="J41" s="21"/>
      <c r="K41" s="18">
        <v>0</v>
      </c>
      <c r="L41" s="22"/>
      <c r="M41" s="18">
        <v>0</v>
      </c>
      <c r="N41" s="22"/>
      <c r="O41" s="18">
        <v>0</v>
      </c>
      <c r="P41" s="22"/>
      <c r="Q41" s="18">
        <f t="shared" si="1"/>
        <v>0</v>
      </c>
      <c r="R41" s="22"/>
      <c r="S41" s="30"/>
      <c r="T41" s="57">
        <f t="shared" si="5"/>
        <v>670</v>
      </c>
      <c r="V41" s="57">
        <f t="shared" si="2"/>
        <v>0</v>
      </c>
      <c r="W41" s="58">
        <f>M41-'D2-2-2 (2015)'!K41</f>
        <v>0</v>
      </c>
    </row>
    <row r="42" spans="1:25" ht="12.6" hidden="1" x14ac:dyDescent="0.25">
      <c r="A42" s="61"/>
      <c r="B42" s="55">
        <v>39827</v>
      </c>
      <c r="C42" s="56">
        <v>0.05</v>
      </c>
      <c r="D42" s="55">
        <v>41590</v>
      </c>
      <c r="E42" s="18">
        <v>70</v>
      </c>
      <c r="F42" s="18">
        <v>-1.9942999999999997</v>
      </c>
      <c r="G42" s="18">
        <f t="shared" si="3"/>
        <v>71.994299999999996</v>
      </c>
      <c r="H42" s="63">
        <f t="shared" si="4"/>
        <v>102.84899999999999</v>
      </c>
      <c r="I42" s="20">
        <f t="shared" si="0"/>
        <v>4.3381640053723657E-2</v>
      </c>
      <c r="J42" s="21"/>
      <c r="K42" s="18">
        <v>0</v>
      </c>
      <c r="L42" s="22"/>
      <c r="M42" s="18">
        <v>0</v>
      </c>
      <c r="N42" s="22"/>
      <c r="O42" s="18">
        <v>0</v>
      </c>
      <c r="P42" s="22"/>
      <c r="Q42" s="18">
        <f t="shared" si="1"/>
        <v>0</v>
      </c>
      <c r="R42" s="22"/>
      <c r="S42" s="30"/>
      <c r="T42" s="57">
        <f t="shared" si="5"/>
        <v>700</v>
      </c>
      <c r="V42" s="57">
        <f t="shared" si="2"/>
        <v>0</v>
      </c>
      <c r="W42" s="58">
        <f>M42-'D2-2-2 (2015)'!K42</f>
        <v>0</v>
      </c>
    </row>
    <row r="43" spans="1:25" ht="12.6" x14ac:dyDescent="0.25">
      <c r="A43" s="61">
        <v>17</v>
      </c>
      <c r="B43" s="55">
        <v>39875</v>
      </c>
      <c r="C43" s="56">
        <v>6.0299999999999999E-2</v>
      </c>
      <c r="D43" s="55">
        <v>50832</v>
      </c>
      <c r="E43" s="18">
        <v>105</v>
      </c>
      <c r="F43" s="18">
        <v>0.62439999999999996</v>
      </c>
      <c r="G43" s="18">
        <f t="shared" si="3"/>
        <v>104.37560000000001</v>
      </c>
      <c r="H43" s="63">
        <f t="shared" si="4"/>
        <v>99.405333333333331</v>
      </c>
      <c r="I43" s="20">
        <f t="shared" si="0"/>
        <v>6.073312188955813E-2</v>
      </c>
      <c r="J43" s="21"/>
      <c r="K43" s="18">
        <v>105</v>
      </c>
      <c r="L43" s="22"/>
      <c r="M43" s="18">
        <v>105</v>
      </c>
      <c r="N43" s="22"/>
      <c r="O43" s="18">
        <v>105</v>
      </c>
      <c r="P43" s="22"/>
      <c r="Q43" s="18">
        <f t="shared" si="1"/>
        <v>6.3769777984036038</v>
      </c>
      <c r="R43" s="22"/>
      <c r="S43" s="30"/>
      <c r="T43" s="57">
        <f t="shared" si="5"/>
        <v>826</v>
      </c>
      <c r="V43" s="57">
        <f t="shared" si="2"/>
        <v>0</v>
      </c>
      <c r="W43" s="58">
        <f>M43-'D2-2-2 (2015)'!K43</f>
        <v>0</v>
      </c>
    </row>
    <row r="44" spans="1:25" ht="12.6" x14ac:dyDescent="0.25">
      <c r="A44" s="61">
        <f>A43+1</f>
        <v>18</v>
      </c>
      <c r="B44" s="55">
        <v>40010</v>
      </c>
      <c r="C44" s="56">
        <v>5.4899999999999997E-2</v>
      </c>
      <c r="D44" s="55">
        <v>51333</v>
      </c>
      <c r="E44" s="18">
        <v>90.000000000000014</v>
      </c>
      <c r="F44" s="18">
        <v>0.57990000000000008</v>
      </c>
      <c r="G44" s="18">
        <f t="shared" si="3"/>
        <v>89.420100000000019</v>
      </c>
      <c r="H44" s="63">
        <f t="shared" si="4"/>
        <v>99.355666666666679</v>
      </c>
      <c r="I44" s="20">
        <f t="shared" si="0"/>
        <v>5.5337021034516272E-2</v>
      </c>
      <c r="J44" s="21"/>
      <c r="K44" s="18">
        <v>90.000000000000014</v>
      </c>
      <c r="L44" s="22"/>
      <c r="M44" s="18">
        <v>90.000000000000014</v>
      </c>
      <c r="N44" s="22"/>
      <c r="O44" s="18">
        <v>90.000000000000014</v>
      </c>
      <c r="P44" s="22"/>
      <c r="Q44" s="18">
        <f t="shared" si="1"/>
        <v>4.9803318931064648</v>
      </c>
      <c r="R44" s="22"/>
      <c r="S44" s="30"/>
      <c r="T44" s="57">
        <f t="shared" si="5"/>
        <v>856</v>
      </c>
      <c r="V44" s="57">
        <f t="shared" si="2"/>
        <v>0</v>
      </c>
      <c r="W44" s="58">
        <f>M44-'D2-2-2 (2015)'!K44</f>
        <v>0</v>
      </c>
    </row>
    <row r="45" spans="1:25" ht="12.6" x14ac:dyDescent="0.25">
      <c r="A45" s="61">
        <f>A44+1</f>
        <v>19</v>
      </c>
      <c r="B45" s="16">
        <v>40136</v>
      </c>
      <c r="C45" s="17">
        <v>3.1300000000000001E-2</v>
      </c>
      <c r="D45" s="16">
        <v>41962</v>
      </c>
      <c r="E45" s="18">
        <v>75.000000000000014</v>
      </c>
      <c r="F45" s="18">
        <v>0.27975000000000005</v>
      </c>
      <c r="G45" s="18">
        <v>74.720250000000007</v>
      </c>
      <c r="H45" s="63">
        <v>99.626999999999981</v>
      </c>
      <c r="I45" s="20">
        <v>3.2113454212462249E-2</v>
      </c>
      <c r="J45" s="21"/>
      <c r="K45" s="18">
        <v>75.000000000000014</v>
      </c>
      <c r="L45" s="22"/>
      <c r="M45" s="18">
        <v>0</v>
      </c>
      <c r="N45" s="22"/>
      <c r="O45" s="18">
        <f>E45*(11/13)</f>
        <v>63.461538461538474</v>
      </c>
      <c r="P45" s="22"/>
      <c r="Q45" s="18">
        <f t="shared" si="1"/>
        <v>2.0379692096370277</v>
      </c>
      <c r="R45" s="22"/>
      <c r="S45" s="30"/>
      <c r="T45" s="57">
        <f t="shared" si="5"/>
        <v>822.25</v>
      </c>
      <c r="V45" s="57">
        <f t="shared" si="2"/>
        <v>-63.461538461538474</v>
      </c>
      <c r="W45" s="58">
        <f>M45-'D2-2-2 (2015)'!K45</f>
        <v>0</v>
      </c>
    </row>
    <row r="46" spans="1:25" ht="12.6" hidden="1" x14ac:dyDescent="0.25">
      <c r="A46" s="61"/>
      <c r="B46" s="55">
        <v>40200</v>
      </c>
      <c r="C46" s="56">
        <v>3.1300000000000001E-2</v>
      </c>
      <c r="D46" s="55">
        <v>41963</v>
      </c>
      <c r="E46" s="18">
        <v>100</v>
      </c>
      <c r="F46" s="18">
        <v>-0.23799999999999999</v>
      </c>
      <c r="G46" s="18">
        <f t="shared" si="3"/>
        <v>100.238</v>
      </c>
      <c r="H46" s="63">
        <f t="shared" si="4"/>
        <v>100.238</v>
      </c>
      <c r="I46" s="20">
        <f t="shared" si="0"/>
        <v>3.0759686512745091E-2</v>
      </c>
      <c r="J46" s="21"/>
      <c r="K46" s="18">
        <v>0</v>
      </c>
      <c r="L46" s="22"/>
      <c r="M46" s="18">
        <v>0</v>
      </c>
      <c r="N46" s="22"/>
      <c r="O46" s="18">
        <v>0</v>
      </c>
      <c r="P46" s="22"/>
      <c r="Q46" s="18">
        <f t="shared" si="1"/>
        <v>0</v>
      </c>
      <c r="R46" s="22"/>
      <c r="S46" s="30"/>
      <c r="T46" s="57">
        <f t="shared" si="5"/>
        <v>844.75</v>
      </c>
      <c r="V46" s="57">
        <f t="shared" si="2"/>
        <v>0</v>
      </c>
      <c r="W46" s="58">
        <f>M46-'D2-2-2 (2015)'!K46</f>
        <v>0</v>
      </c>
    </row>
    <row r="47" spans="1:25" ht="12.6" x14ac:dyDescent="0.25">
      <c r="A47" s="61">
        <f>A45+1</f>
        <v>20</v>
      </c>
      <c r="B47" s="55">
        <v>40252</v>
      </c>
      <c r="C47" s="56">
        <v>5.4899999999999997E-2</v>
      </c>
      <c r="D47" s="55">
        <v>51341</v>
      </c>
      <c r="E47" s="18">
        <v>80</v>
      </c>
      <c r="F47" s="18">
        <v>-0.46200000000000008</v>
      </c>
      <c r="G47" s="18">
        <f t="shared" si="3"/>
        <v>80.462000000000003</v>
      </c>
      <c r="H47" s="63">
        <f t="shared" si="4"/>
        <v>100.57750000000001</v>
      </c>
      <c r="I47" s="20">
        <f t="shared" si="0"/>
        <v>5.4503714532062972E-2</v>
      </c>
      <c r="J47" s="21"/>
      <c r="K47" s="18">
        <v>80</v>
      </c>
      <c r="L47" s="22"/>
      <c r="M47" s="18">
        <v>80</v>
      </c>
      <c r="N47" s="22"/>
      <c r="O47" s="18">
        <v>80</v>
      </c>
      <c r="P47" s="22"/>
      <c r="Q47" s="18">
        <f t="shared" si="1"/>
        <v>4.360297162565038</v>
      </c>
      <c r="R47" s="22"/>
      <c r="S47" s="30"/>
      <c r="T47" s="57">
        <f t="shared" si="5"/>
        <v>938.75</v>
      </c>
      <c r="V47" s="57">
        <f t="shared" si="2"/>
        <v>0</v>
      </c>
      <c r="W47" s="58">
        <f>M47-'D2-2-2 (2015)'!K47</f>
        <v>0</v>
      </c>
    </row>
    <row r="48" spans="1:25" ht="12.6" x14ac:dyDescent="0.25">
      <c r="A48" s="61">
        <f>A47+1</f>
        <v>21</v>
      </c>
      <c r="B48" s="55">
        <v>40252</v>
      </c>
      <c r="C48" s="56">
        <v>4.3999999999999997E-2</v>
      </c>
      <c r="D48" s="55">
        <v>43986</v>
      </c>
      <c r="E48" s="18">
        <v>120</v>
      </c>
      <c r="F48" s="18">
        <v>0.5444</v>
      </c>
      <c r="G48" s="18">
        <f t="shared" si="3"/>
        <v>119.4556</v>
      </c>
      <c r="H48" s="63">
        <f t="shared" si="4"/>
        <v>99.546333333333337</v>
      </c>
      <c r="I48" s="20">
        <f t="shared" si="0"/>
        <v>4.4550127344670482E-2</v>
      </c>
      <c r="J48" s="21"/>
      <c r="K48" s="18">
        <v>120</v>
      </c>
      <c r="L48" s="22"/>
      <c r="M48" s="18">
        <v>120</v>
      </c>
      <c r="N48" s="22"/>
      <c r="O48" s="18">
        <v>120</v>
      </c>
      <c r="P48" s="22"/>
      <c r="Q48" s="18">
        <f t="shared" si="1"/>
        <v>5.346015281360458</v>
      </c>
      <c r="R48" s="22"/>
      <c r="S48" s="30"/>
      <c r="T48" s="57">
        <f t="shared" si="5"/>
        <v>858.75</v>
      </c>
      <c r="V48" s="57">
        <f t="shared" si="2"/>
        <v>0</v>
      </c>
      <c r="W48" s="58">
        <f>M48-'D2-2-2 (2015)'!K48</f>
        <v>0</v>
      </c>
    </row>
    <row r="49" spans="1:23" ht="12.6" x14ac:dyDescent="0.25">
      <c r="A49" s="61">
        <f>A48+1</f>
        <v>22</v>
      </c>
      <c r="B49" s="55">
        <v>40434</v>
      </c>
      <c r="C49" s="56">
        <v>2.9499999999999998E-2</v>
      </c>
      <c r="D49" s="55">
        <v>42258</v>
      </c>
      <c r="E49" s="18">
        <v>100</v>
      </c>
      <c r="F49" s="18">
        <v>0.37710000000000005</v>
      </c>
      <c r="G49" s="18">
        <f t="shared" si="3"/>
        <v>99.622900000000001</v>
      </c>
      <c r="H49" s="63">
        <f t="shared" si="4"/>
        <v>99.622900000000001</v>
      </c>
      <c r="I49" s="20">
        <f t="shared" si="0"/>
        <v>3.0319081366500251E-2</v>
      </c>
      <c r="J49" s="21"/>
      <c r="K49" s="18">
        <v>100</v>
      </c>
      <c r="L49" s="22"/>
      <c r="M49" s="18">
        <v>100</v>
      </c>
      <c r="N49" s="22"/>
      <c r="O49" s="18">
        <v>100</v>
      </c>
      <c r="P49" s="22"/>
      <c r="Q49" s="18">
        <f t="shared" si="1"/>
        <v>3.0319081366500251</v>
      </c>
      <c r="R49" s="22"/>
      <c r="S49" s="30"/>
      <c r="T49" s="57">
        <f t="shared" si="5"/>
        <v>934.5</v>
      </c>
      <c r="V49" s="57">
        <f t="shared" si="2"/>
        <v>0</v>
      </c>
      <c r="W49" s="58">
        <f>M49-'D2-2-2 (2015)'!K49</f>
        <v>0</v>
      </c>
    </row>
    <row r="50" spans="1:23" ht="12.6" x14ac:dyDescent="0.25">
      <c r="A50" s="61">
        <f>A49+1</f>
        <v>23</v>
      </c>
      <c r="B50" s="55">
        <v>40434</v>
      </c>
      <c r="C50" s="56">
        <v>0.05</v>
      </c>
      <c r="D50" s="55">
        <v>53619</v>
      </c>
      <c r="E50" s="18">
        <v>100</v>
      </c>
      <c r="F50" s="18">
        <v>-0.24860000000000015</v>
      </c>
      <c r="G50" s="18">
        <f t="shared" si="3"/>
        <v>100.2486</v>
      </c>
      <c r="H50" s="63">
        <f t="shared" si="4"/>
        <v>100.2486</v>
      </c>
      <c r="I50" s="20">
        <f t="shared" si="0"/>
        <v>4.9847902859884885E-2</v>
      </c>
      <c r="J50" s="21"/>
      <c r="K50" s="18">
        <v>100</v>
      </c>
      <c r="L50" s="22"/>
      <c r="M50" s="18">
        <v>100</v>
      </c>
      <c r="N50" s="22"/>
      <c r="O50" s="18">
        <v>100</v>
      </c>
      <c r="P50" s="22"/>
      <c r="Q50" s="18">
        <f t="shared" si="1"/>
        <v>4.9847902859884883</v>
      </c>
      <c r="R50" s="22"/>
      <c r="S50" s="30"/>
      <c r="T50" s="57">
        <f t="shared" si="5"/>
        <v>1172</v>
      </c>
      <c r="V50" s="57">
        <f t="shared" si="2"/>
        <v>0</v>
      </c>
      <c r="W50" s="58">
        <f>M50-'D2-2-2 (2015)'!K50</f>
        <v>0</v>
      </c>
    </row>
    <row r="51" spans="1:23" ht="12.6" hidden="1" x14ac:dyDescent="0.25">
      <c r="A51" s="61"/>
      <c r="B51" s="55">
        <v>40562</v>
      </c>
      <c r="C51" s="56">
        <v>2.9499999999999998E-2</v>
      </c>
      <c r="D51" s="55">
        <v>42258</v>
      </c>
      <c r="E51" s="18">
        <v>100</v>
      </c>
      <c r="F51" s="18">
        <v>0.72700000000000009</v>
      </c>
      <c r="G51" s="18">
        <f t="shared" si="3"/>
        <v>99.272999999999996</v>
      </c>
      <c r="H51" s="63">
        <f t="shared" si="4"/>
        <v>99.272999999999996</v>
      </c>
      <c r="I51" s="20">
        <f t="shared" si="0"/>
        <v>3.1188100720212178E-2</v>
      </c>
      <c r="J51" s="21"/>
      <c r="K51" s="18">
        <v>0</v>
      </c>
      <c r="L51" s="22"/>
      <c r="M51" s="18">
        <v>0</v>
      </c>
      <c r="N51" s="22"/>
      <c r="O51" s="18">
        <v>0</v>
      </c>
      <c r="P51" s="22"/>
      <c r="Q51" s="18">
        <f t="shared" si="1"/>
        <v>0</v>
      </c>
      <c r="R51" s="22"/>
      <c r="S51" s="30"/>
      <c r="T51" s="57">
        <f t="shared" si="5"/>
        <v>1092</v>
      </c>
      <c r="V51" s="57">
        <f t="shared" si="2"/>
        <v>0</v>
      </c>
      <c r="W51" s="58">
        <f>M51-'D2-2-2 (2015)'!K51</f>
        <v>0</v>
      </c>
    </row>
    <row r="52" spans="1:23" ht="12.6" hidden="1" x14ac:dyDescent="0.25">
      <c r="A52" s="61"/>
      <c r="B52" s="55">
        <v>40567</v>
      </c>
      <c r="C52" s="56">
        <v>1.69786E-2</v>
      </c>
      <c r="D52" s="55">
        <v>42209</v>
      </c>
      <c r="E52" s="18">
        <v>20</v>
      </c>
      <c r="F52" s="18">
        <v>7.0800000000000002E-2</v>
      </c>
      <c r="G52" s="18">
        <f t="shared" si="3"/>
        <v>19.929200000000002</v>
      </c>
      <c r="H52" s="63">
        <f t="shared" si="4"/>
        <v>99.646000000000015</v>
      </c>
      <c r="I52" s="20">
        <f t="shared" si="0"/>
        <v>1.7800688248760528E-2</v>
      </c>
      <c r="J52" s="21"/>
      <c r="K52" s="18">
        <v>0</v>
      </c>
      <c r="L52" s="22"/>
      <c r="M52" s="18">
        <v>0</v>
      </c>
      <c r="N52" s="22"/>
      <c r="O52" s="18">
        <v>0</v>
      </c>
      <c r="P52" s="22"/>
      <c r="Q52" s="18">
        <f t="shared" si="1"/>
        <v>0</v>
      </c>
      <c r="R52" s="22"/>
      <c r="S52" s="30"/>
      <c r="T52" s="57">
        <f t="shared" si="5"/>
        <v>1224</v>
      </c>
      <c r="V52" s="57">
        <f t="shared" si="2"/>
        <v>0</v>
      </c>
      <c r="W52" s="58">
        <f>M52-'D2-2-2 (2015)'!K52</f>
        <v>0</v>
      </c>
    </row>
    <row r="53" spans="1:23" ht="12.6" x14ac:dyDescent="0.25">
      <c r="A53" s="61">
        <f>A50+1</f>
        <v>24</v>
      </c>
      <c r="B53" s="55">
        <v>40812</v>
      </c>
      <c r="C53" s="56">
        <v>4.3900000000000002E-2</v>
      </c>
      <c r="D53" s="55">
        <v>51770</v>
      </c>
      <c r="E53" s="18">
        <v>75.000000000000014</v>
      </c>
      <c r="F53" s="18">
        <v>0.4878350892857144</v>
      </c>
      <c r="G53" s="18">
        <f t="shared" si="3"/>
        <v>74.512164910714304</v>
      </c>
      <c r="H53" s="63">
        <f t="shared" si="4"/>
        <v>99.34955321428572</v>
      </c>
      <c r="I53" s="20">
        <f t="shared" si="0"/>
        <v>4.4293944831116892E-2</v>
      </c>
      <c r="J53" s="21"/>
      <c r="K53" s="18">
        <v>75.000000000000014</v>
      </c>
      <c r="L53" s="22"/>
      <c r="M53" s="18">
        <v>75.000000000000014</v>
      </c>
      <c r="N53" s="22"/>
      <c r="O53" s="18">
        <v>75.000000000000014</v>
      </c>
      <c r="P53" s="22"/>
      <c r="Q53" s="18">
        <f t="shared" si="1"/>
        <v>3.3220458623337676</v>
      </c>
      <c r="R53" s="22"/>
      <c r="S53" s="30"/>
      <c r="T53" s="57">
        <f t="shared" si="5"/>
        <v>1224</v>
      </c>
      <c r="V53" s="57">
        <f t="shared" si="2"/>
        <v>0</v>
      </c>
      <c r="W53" s="58">
        <f>M53-'D2-2-2 (2015)'!K53</f>
        <v>0</v>
      </c>
    </row>
    <row r="54" spans="1:23" ht="12.6" x14ac:dyDescent="0.25">
      <c r="A54" s="61">
        <f>A53+1</f>
        <v>25</v>
      </c>
      <c r="B54" s="55">
        <v>40899</v>
      </c>
      <c r="C54" s="56">
        <v>0.04</v>
      </c>
      <c r="D54" s="55">
        <v>55509</v>
      </c>
      <c r="E54" s="18">
        <v>30.000000000000004</v>
      </c>
      <c r="F54" s="18">
        <v>0.15900000000000003</v>
      </c>
      <c r="G54" s="18">
        <f t="shared" si="3"/>
        <v>29.841000000000005</v>
      </c>
      <c r="H54" s="63">
        <f t="shared" si="4"/>
        <v>99.47</v>
      </c>
      <c r="I54" s="20">
        <f t="shared" si="0"/>
        <v>4.0267767154825558E-2</v>
      </c>
      <c r="J54" s="21"/>
      <c r="K54" s="18">
        <v>30.000000000000004</v>
      </c>
      <c r="L54" s="22"/>
      <c r="M54" s="18">
        <v>30.000000000000004</v>
      </c>
      <c r="N54" s="22"/>
      <c r="O54" s="18">
        <v>30.000000000000004</v>
      </c>
      <c r="P54" s="22"/>
      <c r="Q54" s="18">
        <f t="shared" si="1"/>
        <v>1.2080330146447669</v>
      </c>
      <c r="R54" s="22"/>
      <c r="S54" s="30"/>
      <c r="T54" s="57">
        <f t="shared" si="5"/>
        <v>1149</v>
      </c>
      <c r="V54" s="57">
        <f t="shared" si="2"/>
        <v>0</v>
      </c>
      <c r="W54" s="58">
        <f>M54-'D2-2-2 (2015)'!K54</f>
        <v>0</v>
      </c>
    </row>
    <row r="55" spans="1:23" ht="12.6" x14ac:dyDescent="0.25">
      <c r="A55" s="61">
        <f t="shared" ref="A55:A64" si="6">A54+1</f>
        <v>26</v>
      </c>
      <c r="B55" s="55">
        <v>40921</v>
      </c>
      <c r="C55" s="56">
        <v>3.2000000000000001E-2</v>
      </c>
      <c r="D55" s="55">
        <v>44574</v>
      </c>
      <c r="E55" s="18">
        <v>125.99999999999999</v>
      </c>
      <c r="F55" s="18">
        <v>0.66199229999999998</v>
      </c>
      <c r="G55" s="18">
        <f t="shared" si="3"/>
        <v>125.33800769999999</v>
      </c>
      <c r="H55" s="63">
        <f t="shared" si="4"/>
        <v>99.474609285714294</v>
      </c>
      <c r="I55" s="20">
        <f t="shared" si="0"/>
        <v>3.2619967969588264E-2</v>
      </c>
      <c r="J55" s="21"/>
      <c r="K55" s="18">
        <v>125.99999999999999</v>
      </c>
      <c r="L55" s="22"/>
      <c r="M55" s="18">
        <v>125.99999999999999</v>
      </c>
      <c r="N55" s="22"/>
      <c r="O55" s="18">
        <v>125.99999999999999</v>
      </c>
      <c r="P55" s="22"/>
      <c r="Q55" s="18">
        <f t="shared" si="1"/>
        <v>4.1101159641681209</v>
      </c>
      <c r="R55" s="22"/>
      <c r="S55" s="30"/>
      <c r="T55" s="57">
        <f t="shared" si="5"/>
        <v>1119</v>
      </c>
      <c r="V55" s="57">
        <f t="shared" si="2"/>
        <v>0</v>
      </c>
      <c r="W55" s="58">
        <f>M55-'D2-2-2 (2015)'!K55</f>
        <v>0</v>
      </c>
    </row>
    <row r="56" spans="1:23" ht="12.6" x14ac:dyDescent="0.25">
      <c r="A56" s="61">
        <f t="shared" si="6"/>
        <v>27</v>
      </c>
      <c r="B56" s="55">
        <v>41051</v>
      </c>
      <c r="C56" s="56">
        <v>3.2000000000000001E-2</v>
      </c>
      <c r="D56" s="55">
        <v>44574</v>
      </c>
      <c r="E56" s="18">
        <v>135</v>
      </c>
      <c r="F56" s="18">
        <v>-1.3144500000000003</v>
      </c>
      <c r="G56" s="18">
        <f t="shared" si="3"/>
        <v>136.31444999999999</v>
      </c>
      <c r="H56" s="63">
        <f t="shared" si="4"/>
        <v>100.97366666666667</v>
      </c>
      <c r="I56" s="20">
        <f t="shared" si="0"/>
        <v>3.0821967737093215E-2</v>
      </c>
      <c r="J56" s="21"/>
      <c r="K56" s="18">
        <v>135</v>
      </c>
      <c r="L56" s="22"/>
      <c r="M56" s="18">
        <v>135</v>
      </c>
      <c r="N56" s="22"/>
      <c r="O56" s="18">
        <v>135</v>
      </c>
      <c r="P56" s="22"/>
      <c r="Q56" s="18">
        <f t="shared" si="1"/>
        <v>4.1609656445075842</v>
      </c>
      <c r="R56" s="22"/>
      <c r="S56" s="30"/>
      <c r="T56" s="57">
        <f t="shared" si="5"/>
        <v>993</v>
      </c>
      <c r="V56" s="57">
        <f t="shared" si="2"/>
        <v>0</v>
      </c>
      <c r="W56" s="58">
        <f>M56-'D2-2-2 (2015)'!K56</f>
        <v>0</v>
      </c>
    </row>
    <row r="57" spans="1:23" ht="12.6" x14ac:dyDescent="0.25">
      <c r="A57" s="61">
        <f t="shared" si="6"/>
        <v>28</v>
      </c>
      <c r="B57" s="55">
        <v>41051</v>
      </c>
      <c r="C57" s="56">
        <v>0.04</v>
      </c>
      <c r="D57" s="55">
        <v>55509</v>
      </c>
      <c r="E57" s="18">
        <v>56.249999999999993</v>
      </c>
      <c r="F57" s="18">
        <v>0.27731249999999996</v>
      </c>
      <c r="G57" s="18">
        <f t="shared" si="3"/>
        <v>55.972687499999992</v>
      </c>
      <c r="H57" s="63">
        <f t="shared" si="4"/>
        <v>99.507000000000005</v>
      </c>
      <c r="I57" s="20">
        <f t="shared" si="0"/>
        <v>4.0248663718507861E-2</v>
      </c>
      <c r="J57" s="21"/>
      <c r="K57" s="18">
        <v>56.249999999999993</v>
      </c>
      <c r="L57" s="22"/>
      <c r="M57" s="18">
        <v>56.249999999999993</v>
      </c>
      <c r="N57" s="22"/>
      <c r="O57" s="18">
        <v>56.249999999999993</v>
      </c>
      <c r="P57" s="22"/>
      <c r="Q57" s="18">
        <f t="shared" si="1"/>
        <v>2.263987334166067</v>
      </c>
      <c r="R57" s="22"/>
      <c r="S57" s="30"/>
      <c r="T57" s="57">
        <f t="shared" si="5"/>
        <v>4007.9279999999999</v>
      </c>
      <c r="V57" s="57">
        <f t="shared" si="2"/>
        <v>0</v>
      </c>
      <c r="W57" s="58">
        <f>M57-'D2-2-2 (2015)'!K57</f>
        <v>0</v>
      </c>
    </row>
    <row r="58" spans="1:23" ht="12.6" x14ac:dyDescent="0.25">
      <c r="A58" s="61">
        <f t="shared" si="6"/>
        <v>29</v>
      </c>
      <c r="B58" s="55">
        <v>41121</v>
      </c>
      <c r="C58" s="56">
        <v>3.7900000000000003E-2</v>
      </c>
      <c r="D58" s="55">
        <v>59383</v>
      </c>
      <c r="E58" s="18">
        <v>22.500000000000004</v>
      </c>
      <c r="F58" s="18">
        <v>0.11969310000000001</v>
      </c>
      <c r="G58" s="18">
        <f t="shared" si="3"/>
        <v>22.380306900000004</v>
      </c>
      <c r="H58" s="63">
        <f t="shared" si="4"/>
        <v>99.468030666666678</v>
      </c>
      <c r="I58" s="20">
        <f t="shared" si="0"/>
        <v>3.8139035764767813E-2</v>
      </c>
      <c r="J58" s="21"/>
      <c r="K58" s="18">
        <v>22.500000000000004</v>
      </c>
      <c r="L58" s="22"/>
      <c r="M58" s="18">
        <v>22.500000000000004</v>
      </c>
      <c r="N58" s="22"/>
      <c r="O58" s="18">
        <v>22.500000000000004</v>
      </c>
      <c r="P58" s="22"/>
      <c r="Q58" s="18">
        <f t="shared" si="1"/>
        <v>0.85812830470727597</v>
      </c>
      <c r="R58" s="22"/>
      <c r="S58" s="30"/>
      <c r="T58" s="57">
        <f t="shared" si="5"/>
        <v>3951.6779999999999</v>
      </c>
      <c r="V58" s="57">
        <f t="shared" si="2"/>
        <v>0</v>
      </c>
      <c r="W58" s="58">
        <f>M58-'D2-2-2 (2015)'!K58</f>
        <v>0</v>
      </c>
    </row>
    <row r="59" spans="1:23" ht="12.6" x14ac:dyDescent="0.25">
      <c r="A59" s="61">
        <f t="shared" si="6"/>
        <v>30</v>
      </c>
      <c r="B59" s="55">
        <v>41137</v>
      </c>
      <c r="C59" s="56">
        <v>3.7900000000000003E-2</v>
      </c>
      <c r="D59" s="55">
        <v>59383</v>
      </c>
      <c r="E59" s="18">
        <v>94</v>
      </c>
      <c r="F59" s="18">
        <v>0.75293999999999994</v>
      </c>
      <c r="G59" s="18">
        <f t="shared" si="3"/>
        <v>93.247060000000005</v>
      </c>
      <c r="H59" s="63">
        <f t="shared" si="4"/>
        <v>99.198999999999998</v>
      </c>
      <c r="I59" s="20">
        <f t="shared" si="0"/>
        <v>3.8260138861393185E-2</v>
      </c>
      <c r="J59" s="21"/>
      <c r="K59" s="18">
        <v>94</v>
      </c>
      <c r="L59" s="22"/>
      <c r="M59" s="18">
        <v>94</v>
      </c>
      <c r="N59" s="22"/>
      <c r="O59" s="18">
        <v>94</v>
      </c>
      <c r="P59" s="22"/>
      <c r="Q59" s="18">
        <f t="shared" si="1"/>
        <v>3.5964530529709595</v>
      </c>
      <c r="R59" s="22"/>
      <c r="S59" s="30"/>
      <c r="T59" s="57">
        <f t="shared" si="5"/>
        <v>3929.1779999999999</v>
      </c>
      <c r="V59" s="57">
        <f t="shared" si="2"/>
        <v>0</v>
      </c>
      <c r="W59" s="58">
        <f>M59-'D2-2-2 (2015)'!K59</f>
        <v>0</v>
      </c>
    </row>
    <row r="60" spans="1:23" ht="12.6" hidden="1" x14ac:dyDescent="0.25">
      <c r="A60" s="61"/>
      <c r="B60" s="55">
        <v>41246</v>
      </c>
      <c r="C60" s="56">
        <v>1.6650000000000002E-2</v>
      </c>
      <c r="D60" s="55">
        <v>42707</v>
      </c>
      <c r="E60" s="18">
        <v>20</v>
      </c>
      <c r="F60" s="18">
        <v>0.06</v>
      </c>
      <c r="G60" s="18">
        <f t="shared" si="3"/>
        <v>19.940000000000001</v>
      </c>
      <c r="H60" s="63">
        <f t="shared" si="4"/>
        <v>99.700000000000017</v>
      </c>
      <c r="I60" s="20">
        <f t="shared" si="0"/>
        <v>1.7429710364210739E-2</v>
      </c>
      <c r="J60" s="21"/>
      <c r="K60" s="18">
        <v>0</v>
      </c>
      <c r="L60" s="22"/>
      <c r="M60" s="18">
        <v>0</v>
      </c>
      <c r="N60" s="22"/>
      <c r="O60" s="18">
        <v>0</v>
      </c>
      <c r="P60" s="22"/>
      <c r="Q60" s="18">
        <f t="shared" si="1"/>
        <v>0</v>
      </c>
      <c r="R60" s="22"/>
      <c r="S60" s="30"/>
      <c r="T60" s="57">
        <f t="shared" si="5"/>
        <v>6985.1059999999998</v>
      </c>
      <c r="V60" s="57">
        <f t="shared" si="2"/>
        <v>0</v>
      </c>
      <c r="W60" s="58">
        <f>M60-'D2-2-2 (2015)'!K60</f>
        <v>0</v>
      </c>
    </row>
    <row r="61" spans="1:23" ht="12.6" x14ac:dyDescent="0.25">
      <c r="A61" s="61">
        <f>A59+1</f>
        <v>31</v>
      </c>
      <c r="B61" s="55">
        <v>41556</v>
      </c>
      <c r="C61" s="56">
        <v>4.5900000000000003E-2</v>
      </c>
      <c r="D61" s="55">
        <v>52513</v>
      </c>
      <c r="E61" s="18">
        <v>195.75</v>
      </c>
      <c r="F61" s="18">
        <v>1.1257029113924051</v>
      </c>
      <c r="G61" s="18">
        <f t="shared" si="3"/>
        <v>194.62429708860759</v>
      </c>
      <c r="H61" s="63">
        <f t="shared" si="4"/>
        <v>99.424928270042187</v>
      </c>
      <c r="I61" s="20">
        <f t="shared" si="0"/>
        <v>4.6256400530599484E-2</v>
      </c>
      <c r="J61" s="21"/>
      <c r="K61" s="18">
        <v>195.75</v>
      </c>
      <c r="L61" s="22"/>
      <c r="M61" s="18">
        <v>195.75</v>
      </c>
      <c r="N61" s="22"/>
      <c r="O61" s="18">
        <v>195.75</v>
      </c>
      <c r="P61" s="22"/>
      <c r="Q61" s="18">
        <f t="shared" si="1"/>
        <v>9.0546904038648481</v>
      </c>
      <c r="R61" s="22"/>
      <c r="S61" s="30"/>
      <c r="T61" s="57">
        <f t="shared" si="5"/>
        <v>6985.1059999999998</v>
      </c>
      <c r="V61" s="57">
        <f t="shared" si="2"/>
        <v>0</v>
      </c>
      <c r="W61" s="58">
        <f>M61-'D2-2-2 (2015)'!K61</f>
        <v>0</v>
      </c>
    </row>
    <row r="62" spans="1:23" x14ac:dyDescent="0.2">
      <c r="A62" s="61">
        <f t="shared" si="6"/>
        <v>32</v>
      </c>
      <c r="B62" s="55">
        <v>41556</v>
      </c>
      <c r="C62" s="56">
        <v>2.7799999999999998E-2</v>
      </c>
      <c r="D62" s="55">
        <v>43382</v>
      </c>
      <c r="E62" s="18">
        <v>337.5</v>
      </c>
      <c r="F62" s="18">
        <v>1.397492088607595</v>
      </c>
      <c r="G62" s="18">
        <f t="shared" si="3"/>
        <v>336.10250791139242</v>
      </c>
      <c r="H62" s="63">
        <f t="shared" si="4"/>
        <v>99.585928270042203</v>
      </c>
      <c r="I62" s="20">
        <f t="shared" si="0"/>
        <v>2.8694888966297905E-2</v>
      </c>
      <c r="J62" s="21"/>
      <c r="K62" s="18">
        <v>337.5</v>
      </c>
      <c r="L62" s="22"/>
      <c r="M62" s="18">
        <v>337.5</v>
      </c>
      <c r="N62" s="22"/>
      <c r="O62" s="18">
        <v>337.5</v>
      </c>
      <c r="P62" s="22"/>
      <c r="Q62" s="18">
        <f t="shared" si="1"/>
        <v>9.6845250261255433</v>
      </c>
      <c r="R62" s="22"/>
      <c r="S62" s="30"/>
      <c r="T62" s="57">
        <f t="shared" si="5"/>
        <v>6789.3559999999998</v>
      </c>
      <c r="V62" s="57">
        <f t="shared" si="2"/>
        <v>0</v>
      </c>
      <c r="W62" s="58">
        <f>M62-'D2-2-2 (2015)'!K62</f>
        <v>0</v>
      </c>
    </row>
    <row r="63" spans="1:23" x14ac:dyDescent="0.2">
      <c r="A63" s="61">
        <f t="shared" si="6"/>
        <v>33</v>
      </c>
      <c r="B63" s="55">
        <v>41668</v>
      </c>
      <c r="C63" s="56">
        <v>4.2900000000000001E-2</v>
      </c>
      <c r="D63" s="55">
        <v>59930</v>
      </c>
      <c r="E63" s="18">
        <v>20</v>
      </c>
      <c r="F63" s="18">
        <v>0.1124</v>
      </c>
      <c r="G63" s="18">
        <f t="shared" si="3"/>
        <v>19.887599999999999</v>
      </c>
      <c r="H63" s="63">
        <f t="shared" si="4"/>
        <v>99.437999999999988</v>
      </c>
      <c r="I63" s="20">
        <f t="shared" si="0"/>
        <v>4.3175154293161919E-2</v>
      </c>
      <c r="J63" s="21"/>
      <c r="K63" s="18">
        <v>0</v>
      </c>
      <c r="L63" s="22"/>
      <c r="M63" s="18">
        <v>20</v>
      </c>
      <c r="N63" s="22"/>
      <c r="O63" s="18">
        <f>E63*12/13</f>
        <v>18.46153846153846</v>
      </c>
      <c r="P63" s="22"/>
      <c r="Q63" s="18">
        <f t="shared" si="1"/>
        <v>0.79707977156606613</v>
      </c>
      <c r="R63" s="22"/>
      <c r="S63" s="30"/>
      <c r="T63" s="57">
        <f t="shared" si="5"/>
        <v>6451.8559999999998</v>
      </c>
      <c r="V63" s="57">
        <f>M63-O63</f>
        <v>1.5384615384615401</v>
      </c>
      <c r="W63" s="58">
        <f>M63-'D2-2-2 (2015)'!K63</f>
        <v>0</v>
      </c>
    </row>
    <row r="64" spans="1:23" x14ac:dyDescent="0.2">
      <c r="A64" s="61">
        <f t="shared" si="6"/>
        <v>34</v>
      </c>
      <c r="B64" s="55">
        <v>41796</v>
      </c>
      <c r="C64" s="56">
        <v>4.1700000000000001E-2</v>
      </c>
      <c r="D64" s="55">
        <v>52754</v>
      </c>
      <c r="E64" s="18">
        <v>132</v>
      </c>
      <c r="F64" s="18">
        <v>0.79464000000000001</v>
      </c>
      <c r="G64" s="18">
        <f t="shared" si="3"/>
        <v>131.20536000000001</v>
      </c>
      <c r="H64" s="63">
        <f t="shared" si="4"/>
        <v>99.39800000000001</v>
      </c>
      <c r="I64" s="20">
        <f t="shared" si="0"/>
        <v>4.2055036637698814E-2</v>
      </c>
      <c r="J64" s="21"/>
      <c r="K64" s="18">
        <v>0</v>
      </c>
      <c r="L64" s="22"/>
      <c r="M64" s="18">
        <v>132</v>
      </c>
      <c r="N64" s="22"/>
      <c r="O64" s="18">
        <f>E64*7/13</f>
        <v>71.07692307692308</v>
      </c>
      <c r="P64" s="22"/>
      <c r="Q64" s="18">
        <f t="shared" si="1"/>
        <v>2.9891426040949005</v>
      </c>
      <c r="R64" s="22"/>
      <c r="S64" s="30"/>
      <c r="T64" s="57">
        <f t="shared" si="5"/>
        <v>6431.8559999999998</v>
      </c>
      <c r="V64" s="57">
        <f>M64-O64</f>
        <v>60.92307692307692</v>
      </c>
      <c r="W64" s="58">
        <f>M64-'D2-2-2 (2015)'!K64</f>
        <v>0</v>
      </c>
    </row>
    <row r="65" spans="1:23" ht="12.6" hidden="1" x14ac:dyDescent="0.25">
      <c r="A65" s="61"/>
      <c r="B65" s="55">
        <v>41719</v>
      </c>
      <c r="C65" s="56">
        <v>3.7000000000000002E-3</v>
      </c>
      <c r="D65" s="55">
        <v>43545</v>
      </c>
      <c r="E65" s="18">
        <v>50</v>
      </c>
      <c r="F65" s="18">
        <v>0.17500000000000002</v>
      </c>
      <c r="G65" s="18">
        <f t="shared" si="3"/>
        <v>49.825000000000003</v>
      </c>
      <c r="H65" s="63">
        <f t="shared" si="4"/>
        <v>99.65</v>
      </c>
      <c r="I65" s="20">
        <f t="shared" si="0"/>
        <v>4.4085144184251223E-3</v>
      </c>
      <c r="J65" s="21"/>
      <c r="K65" s="18"/>
      <c r="L65" s="22"/>
      <c r="M65" s="18"/>
      <c r="N65" s="22"/>
      <c r="O65" s="18"/>
      <c r="P65" s="22"/>
      <c r="Q65" s="18">
        <f t="shared" ref="Q65:Q67" si="7">O65*I65</f>
        <v>0</v>
      </c>
      <c r="R65" s="22"/>
      <c r="S65" s="30"/>
    </row>
    <row r="66" spans="1:23" ht="12.6" hidden="1" x14ac:dyDescent="0.25">
      <c r="A66" s="61"/>
      <c r="B66" s="55">
        <v>41773</v>
      </c>
      <c r="C66" s="56">
        <v>3.7000000000000002E-3</v>
      </c>
      <c r="D66" s="55">
        <v>43599</v>
      </c>
      <c r="E66" s="18">
        <v>20</v>
      </c>
      <c r="F66" s="18">
        <v>5.04E-2</v>
      </c>
      <c r="G66" s="18">
        <f t="shared" si="3"/>
        <v>19.9496</v>
      </c>
      <c r="H66" s="63">
        <f t="shared" si="4"/>
        <v>99.748000000000005</v>
      </c>
      <c r="I66" s="20">
        <f t="shared" si="0"/>
        <v>4.2098532600359801E-3</v>
      </c>
      <c r="J66" s="21"/>
      <c r="K66" s="18"/>
      <c r="L66" s="22"/>
      <c r="M66" s="18"/>
      <c r="N66" s="22"/>
      <c r="O66" s="18"/>
      <c r="P66" s="22"/>
      <c r="Q66" s="18">
        <f t="shared" si="7"/>
        <v>0</v>
      </c>
      <c r="R66" s="22"/>
      <c r="S66" s="30"/>
    </row>
    <row r="67" spans="1:23" ht="12.6" hidden="1" x14ac:dyDescent="0.25">
      <c r="A67" s="61"/>
      <c r="B67" s="55">
        <v>41814</v>
      </c>
      <c r="C67" s="56">
        <v>3.7000000000000002E-3</v>
      </c>
      <c r="D67" s="55">
        <v>43640</v>
      </c>
      <c r="E67" s="18">
        <v>21.200000000000003</v>
      </c>
      <c r="F67" s="18">
        <v>5.3848000000000014E-2</v>
      </c>
      <c r="G67" s="18">
        <f t="shared" si="3"/>
        <v>21.146152000000004</v>
      </c>
      <c r="H67" s="63">
        <f t="shared" si="4"/>
        <v>99.745999999999995</v>
      </c>
      <c r="I67" s="20">
        <f t="shared" si="0"/>
        <v>4.2139054110429371E-3</v>
      </c>
      <c r="J67" s="21"/>
      <c r="K67" s="18"/>
      <c r="L67" s="22"/>
      <c r="M67" s="18"/>
      <c r="N67" s="22"/>
      <c r="O67" s="18"/>
      <c r="P67" s="22"/>
      <c r="Q67" s="18">
        <f t="shared" si="7"/>
        <v>0</v>
      </c>
      <c r="R67" s="22"/>
      <c r="S67" s="30"/>
    </row>
    <row r="68" spans="1:23" x14ac:dyDescent="0.2">
      <c r="A68" s="61"/>
      <c r="B68" s="64"/>
      <c r="C68" s="65"/>
      <c r="D68" s="60"/>
      <c r="E68" s="66"/>
      <c r="F68" s="66"/>
      <c r="G68" s="66"/>
      <c r="H68" s="67"/>
      <c r="I68" s="68"/>
      <c r="J68" s="21"/>
      <c r="K68" s="38"/>
      <c r="L68" s="22"/>
      <c r="M68" s="38"/>
      <c r="N68" s="22"/>
      <c r="O68" s="38"/>
      <c r="P68" s="22"/>
      <c r="Q68" s="38"/>
      <c r="R68" s="22"/>
      <c r="S68" s="30"/>
    </row>
    <row r="69" spans="1:23" x14ac:dyDescent="0.2">
      <c r="A69" s="61">
        <f>A64+1</f>
        <v>35</v>
      </c>
      <c r="B69" s="69"/>
      <c r="C69" s="69" t="s">
        <v>54</v>
      </c>
      <c r="D69" s="29"/>
      <c r="E69" s="29"/>
      <c r="F69" s="60"/>
      <c r="G69" s="29"/>
      <c r="H69" s="29"/>
      <c r="I69" s="29"/>
      <c r="J69" s="29"/>
      <c r="K69" s="40">
        <f>SUM(K14:K68)</f>
        <v>3072.9279999999999</v>
      </c>
      <c r="L69" s="40"/>
      <c r="M69" s="40">
        <f>SUM(M14:M68)</f>
        <v>3149.9279999999999</v>
      </c>
      <c r="N69" s="40"/>
      <c r="O69" s="40">
        <f>SUM(O14:O68)</f>
        <v>3150.9279999999999</v>
      </c>
      <c r="P69" s="40"/>
      <c r="Q69" s="40">
        <f>SUM(Q14:Q68)</f>
        <v>150.47099686063777</v>
      </c>
      <c r="R69" s="22"/>
      <c r="S69" s="30"/>
      <c r="V69" s="57">
        <f>SUM(V14:V64)</f>
        <v>-1.0000000000000142</v>
      </c>
      <c r="W69" s="57">
        <f>M69-V69</f>
        <v>3150.9279999999999</v>
      </c>
    </row>
    <row r="70" spans="1:23" x14ac:dyDescent="0.2">
      <c r="A70" s="61">
        <f>A69+1</f>
        <v>36</v>
      </c>
      <c r="B70" s="29"/>
      <c r="C70" s="29" t="s">
        <v>55</v>
      </c>
      <c r="D70" s="29"/>
      <c r="E70" s="29"/>
      <c r="F70" s="70"/>
      <c r="G70" s="29"/>
      <c r="H70" s="29"/>
      <c r="I70" s="29"/>
      <c r="J70" s="29"/>
      <c r="K70" s="42"/>
      <c r="L70" s="42"/>
      <c r="M70" s="42"/>
      <c r="N70" s="42"/>
      <c r="O70" s="42"/>
      <c r="P70" s="42"/>
      <c r="Q70" s="42">
        <v>0.85653959727446249</v>
      </c>
      <c r="R70" s="22"/>
      <c r="S70" s="27"/>
    </row>
    <row r="71" spans="1:23" x14ac:dyDescent="0.2">
      <c r="A71" s="4">
        <f>A70+1</f>
        <v>37</v>
      </c>
      <c r="B71" s="29"/>
      <c r="C71" s="29" t="s">
        <v>56</v>
      </c>
      <c r="D71" s="29"/>
      <c r="E71" s="29"/>
      <c r="F71" s="70"/>
      <c r="G71" s="29"/>
      <c r="H71" s="29"/>
      <c r="I71" s="29"/>
      <c r="J71" s="29"/>
      <c r="K71" s="42"/>
      <c r="L71" s="42"/>
      <c r="M71" s="42"/>
      <c r="N71" s="42"/>
      <c r="O71" s="42"/>
      <c r="P71" s="42"/>
      <c r="Q71" s="42">
        <v>1.9875360493567897</v>
      </c>
      <c r="R71" s="22"/>
      <c r="S71" s="27"/>
    </row>
    <row r="72" spans="1:23" ht="13.5" thickBot="1" x14ac:dyDescent="0.25">
      <c r="A72" s="4">
        <f>A71+1</f>
        <v>38</v>
      </c>
      <c r="B72" s="69"/>
      <c r="C72" s="69" t="s">
        <v>14</v>
      </c>
      <c r="D72" s="29"/>
      <c r="E72" s="29"/>
      <c r="F72" s="70"/>
      <c r="G72" s="29"/>
      <c r="H72" s="29"/>
      <c r="I72" s="29"/>
      <c r="J72" s="29"/>
      <c r="K72" s="71">
        <f>SUM(K69:K71)</f>
        <v>3072.9279999999999</v>
      </c>
      <c r="L72" s="72"/>
      <c r="M72" s="71">
        <f>SUM(M69:M71)</f>
        <v>3149.9279999999999</v>
      </c>
      <c r="N72" s="72"/>
      <c r="O72" s="71">
        <f>SUM(O69:O71)</f>
        <v>3150.9279999999999</v>
      </c>
      <c r="P72" s="72"/>
      <c r="Q72" s="71">
        <f>SUM(Q69:Q71)</f>
        <v>153.31507250726901</v>
      </c>
      <c r="R72" s="22"/>
      <c r="S72" s="73">
        <f>Q72/O72</f>
        <v>4.8657117048459694E-2</v>
      </c>
    </row>
    <row r="73" spans="1:23" ht="13.5" thickTop="1" x14ac:dyDescent="0.2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U73" s="2" t="s">
        <v>60</v>
      </c>
      <c r="V73" s="74" t="s">
        <v>61</v>
      </c>
    </row>
    <row r="74" spans="1:23" x14ac:dyDescent="0.2">
      <c r="A74" s="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U74" s="2" t="s">
        <v>60</v>
      </c>
      <c r="V74" s="75" t="s">
        <v>62</v>
      </c>
    </row>
    <row r="75" spans="1:23" x14ac:dyDescent="0.2">
      <c r="A75" s="4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U75" s="2" t="s">
        <v>60</v>
      </c>
      <c r="V75" s="2" t="s">
        <v>63</v>
      </c>
    </row>
    <row r="76" spans="1:23" x14ac:dyDescent="0.2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U76" s="2" t="s">
        <v>60</v>
      </c>
      <c r="V76" s="29" t="s">
        <v>64</v>
      </c>
    </row>
    <row r="77" spans="1:23" x14ac:dyDescent="0.2">
      <c r="A77" s="4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U77" s="2" t="s">
        <v>60</v>
      </c>
      <c r="V77" s="2" t="s">
        <v>53</v>
      </c>
    </row>
    <row r="78" spans="1:23" x14ac:dyDescent="0.2">
      <c r="A78" s="4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23" x14ac:dyDescent="0.2">
      <c r="A79" s="4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23" x14ac:dyDescent="0.2">
      <c r="A80" s="4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x14ac:dyDescent="0.2">
      <c r="A81" s="4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x14ac:dyDescent="0.2">
      <c r="A82" s="4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x14ac:dyDescent="0.2">
      <c r="A83" s="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x14ac:dyDescent="0.2">
      <c r="A84" s="4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x14ac:dyDescent="0.2">
      <c r="A85" s="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x14ac:dyDescent="0.2">
      <c r="A86" s="4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x14ac:dyDescent="0.2">
      <c r="A87" s="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x14ac:dyDescent="0.2">
      <c r="A88" s="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x14ac:dyDescent="0.2">
      <c r="A89" s="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x14ac:dyDescent="0.2">
      <c r="A90" s="4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x14ac:dyDescent="0.2">
      <c r="A91" s="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x14ac:dyDescent="0.2">
      <c r="A92" s="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x14ac:dyDescent="0.2">
      <c r="A93" s="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x14ac:dyDescent="0.2">
      <c r="A94" s="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x14ac:dyDescent="0.2">
      <c r="A95" s="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x14ac:dyDescent="0.2">
      <c r="A96" s="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x14ac:dyDescent="0.2">
      <c r="A97" s="7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8" orientation="landscape" r:id="rId1"/>
  <headerFooter alignWithMargins="0">
    <oddHeader xml:space="preserve">&amp;R&amp;"Times New Roman,Regular"&amp;9Filed: 2017-03-31
EB-2017-0049 
Exhibit D2
Tab 2
Schedule 2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view="pageBreakPreview" zoomScale="60" zoomScaleNormal="100" workbookViewId="0">
      <selection activeCell="S20" sqref="S20"/>
    </sheetView>
  </sheetViews>
  <sheetFormatPr defaultColWidth="10.28515625" defaultRowHeight="12.75" x14ac:dyDescent="0.2"/>
  <cols>
    <col min="1" max="1" width="4.5703125" style="6" customWidth="1"/>
    <col min="2" max="2" width="13.42578125" style="2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0" width="0" style="2" hidden="1" customWidth="1"/>
    <col min="21" max="21" width="12" style="2" hidden="1" customWidth="1"/>
    <col min="22" max="22" width="0" style="2" hidden="1" customWidth="1"/>
    <col min="23" max="23" width="17.28515625" style="2" hidden="1" customWidth="1"/>
    <col min="24" max="26" width="0" style="2" hidden="1" customWidth="1"/>
    <col min="27" max="16384" width="10.28515625" style="2"/>
  </cols>
  <sheetData>
    <row r="1" spans="1:22" ht="12.6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22" ht="12.6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22" ht="12.6" x14ac:dyDescent="0.25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2" ht="12.6" x14ac:dyDescent="0.25">
      <c r="A4" s="156" t="s">
        <v>65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22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22" ht="12.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2" ht="12.6" x14ac:dyDescent="0.25">
      <c r="F7" s="4" t="s">
        <v>5</v>
      </c>
      <c r="G7" s="154" t="s">
        <v>6</v>
      </c>
      <c r="H7" s="154"/>
    </row>
    <row r="8" spans="1:22" ht="12.6" x14ac:dyDescent="0.25">
      <c r="E8" s="4" t="s">
        <v>7</v>
      </c>
      <c r="F8" s="4" t="s">
        <v>8</v>
      </c>
      <c r="G8" s="7"/>
      <c r="H8" s="4" t="s">
        <v>9</v>
      </c>
      <c r="J8" s="8"/>
      <c r="K8" s="154" t="s">
        <v>10</v>
      </c>
      <c r="L8" s="154"/>
      <c r="M8" s="154"/>
      <c r="N8" s="9"/>
      <c r="S8" s="4" t="s">
        <v>11</v>
      </c>
    </row>
    <row r="9" spans="1:22" s="7" customFormat="1" ht="12.6" x14ac:dyDescent="0.25">
      <c r="E9" s="4" t="s">
        <v>12</v>
      </c>
      <c r="F9" s="4" t="s">
        <v>13</v>
      </c>
      <c r="G9" s="4" t="s">
        <v>14</v>
      </c>
      <c r="H9" s="4" t="s">
        <v>7</v>
      </c>
      <c r="K9" s="4" t="s">
        <v>15</v>
      </c>
      <c r="L9" s="4"/>
      <c r="M9" s="4" t="s">
        <v>15</v>
      </c>
      <c r="N9" s="4"/>
      <c r="O9" s="4" t="s">
        <v>16</v>
      </c>
      <c r="Q9" s="7" t="s">
        <v>17</v>
      </c>
      <c r="S9" s="4" t="s">
        <v>18</v>
      </c>
    </row>
    <row r="10" spans="1:22" s="7" customFormat="1" ht="12.6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12</v>
      </c>
      <c r="H10" s="4" t="s">
        <v>12</v>
      </c>
      <c r="I10" s="4" t="s">
        <v>25</v>
      </c>
      <c r="J10" s="4"/>
      <c r="K10" s="10" t="s">
        <v>59</v>
      </c>
      <c r="L10" s="10"/>
      <c r="M10" s="10" t="s">
        <v>66</v>
      </c>
      <c r="N10" s="10"/>
      <c r="O10" s="4" t="s">
        <v>28</v>
      </c>
      <c r="P10" s="4"/>
      <c r="Q10" s="4" t="s">
        <v>29</v>
      </c>
      <c r="R10" s="4"/>
      <c r="S10" s="4" t="s">
        <v>30</v>
      </c>
    </row>
    <row r="11" spans="1:22" s="7" customFormat="1" ht="12.6" x14ac:dyDescent="0.25">
      <c r="A11" s="11" t="s">
        <v>31</v>
      </c>
      <c r="B11" s="11" t="s">
        <v>32</v>
      </c>
      <c r="C11" s="11" t="s">
        <v>33</v>
      </c>
      <c r="D11" s="11" t="s">
        <v>32</v>
      </c>
      <c r="E11" s="11" t="s">
        <v>34</v>
      </c>
      <c r="F11" s="11" t="s">
        <v>34</v>
      </c>
      <c r="G11" s="11" t="s">
        <v>34</v>
      </c>
      <c r="H11" s="11" t="s">
        <v>35</v>
      </c>
      <c r="I11" s="11" t="s">
        <v>36</v>
      </c>
      <c r="J11" s="11"/>
      <c r="K11" s="11" t="s">
        <v>34</v>
      </c>
      <c r="L11" s="11"/>
      <c r="M11" s="11" t="s">
        <v>34</v>
      </c>
      <c r="N11" s="11"/>
      <c r="O11" s="11" t="s">
        <v>34</v>
      </c>
      <c r="P11" s="11"/>
      <c r="Q11" s="11" t="s">
        <v>34</v>
      </c>
      <c r="R11" s="11"/>
      <c r="S11" s="11" t="s">
        <v>37</v>
      </c>
    </row>
    <row r="12" spans="1:22" s="7" customFormat="1" ht="12.6" x14ac:dyDescent="0.25">
      <c r="A12" s="13"/>
      <c r="B12" s="14" t="s">
        <v>38</v>
      </c>
      <c r="C12" s="14" t="s">
        <v>39</v>
      </c>
      <c r="D12" s="15" t="s">
        <v>40</v>
      </c>
      <c r="E12" s="14" t="s">
        <v>41</v>
      </c>
      <c r="F12" s="14" t="s">
        <v>42</v>
      </c>
      <c r="G12" s="15" t="s">
        <v>43</v>
      </c>
      <c r="H12" s="15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</row>
    <row r="13" spans="1:22" s="107" customFormat="1" ht="12.6" x14ac:dyDescent="0.25">
      <c r="A13" s="13"/>
      <c r="B13" s="14"/>
      <c r="C13" s="14"/>
      <c r="D13" s="15"/>
      <c r="E13" s="14"/>
      <c r="F13" s="14"/>
      <c r="G13" s="15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22" ht="12.6" x14ac:dyDescent="0.25">
      <c r="A14" s="4">
        <v>1</v>
      </c>
      <c r="B14" s="55">
        <v>36680</v>
      </c>
      <c r="C14" s="56">
        <v>7.3499999999999996E-2</v>
      </c>
      <c r="D14" s="55">
        <v>47637</v>
      </c>
      <c r="E14" s="18">
        <v>121.60000000000002</v>
      </c>
      <c r="F14" s="18">
        <v>1.9802560000000002</v>
      </c>
      <c r="G14" s="18">
        <f>E14-F14</f>
        <v>119.61974400000003</v>
      </c>
      <c r="H14" s="19">
        <f>IF(E14&gt;0,(G14/E14)*100,100)</f>
        <v>98.371499999999997</v>
      </c>
      <c r="I14" s="20">
        <f>IF(B14=DATE(1999,4,1),C14,YIELD(B14,D14,C14,H14,100,2,0))</f>
        <v>7.4870329445370518E-2</v>
      </c>
      <c r="J14" s="21"/>
      <c r="K14" s="18">
        <v>121.60000000000002</v>
      </c>
      <c r="L14" s="22"/>
      <c r="M14" s="18">
        <v>121.60000000000002</v>
      </c>
      <c r="N14" s="22"/>
      <c r="O14" s="18">
        <v>121.60000000000001</v>
      </c>
      <c r="P14" s="22"/>
      <c r="Q14" s="18">
        <f t="shared" ref="Q14:Q69" si="0">+O14*I14</f>
        <v>9.1042320605570559</v>
      </c>
      <c r="T14" s="57">
        <f>SUM(M14:M26)</f>
        <v>590.32799999999997</v>
      </c>
      <c r="U14" s="57">
        <f>'D2-2-2 (2014)'!T14-T14</f>
        <v>0</v>
      </c>
      <c r="V14" s="57">
        <f>M14-O14</f>
        <v>0</v>
      </c>
    </row>
    <row r="15" spans="1:22" ht="12.6" hidden="1" x14ac:dyDescent="0.25">
      <c r="A15" s="4"/>
      <c r="B15" s="55">
        <v>37064</v>
      </c>
      <c r="C15" s="56">
        <v>6.4000000000000001E-2</v>
      </c>
      <c r="D15" s="55">
        <v>40878</v>
      </c>
      <c r="E15" s="18">
        <v>76.000000000000014</v>
      </c>
      <c r="F15" s="18">
        <v>-0.21523200000000009</v>
      </c>
      <c r="G15" s="18">
        <f t="shared" ref="G15:G69" si="1">E15-F15</f>
        <v>76.215232000000015</v>
      </c>
      <c r="H15" s="19">
        <f t="shared" ref="H15:H69" si="2">IF(E15&gt;0,(G15/E15)*100,100)</f>
        <v>100.28319999999999</v>
      </c>
      <c r="I15" s="20">
        <f t="shared" ref="I15:I68" si="3">IF(B15=DATE(1999,4,1),C15,YIELD(B15,D15,C15,H15,100,2,0))</f>
        <v>6.3617840484384791E-2</v>
      </c>
      <c r="J15" s="21"/>
      <c r="K15" s="18">
        <v>0</v>
      </c>
      <c r="L15" s="22"/>
      <c r="M15" s="18">
        <v>0</v>
      </c>
      <c r="N15" s="22"/>
      <c r="O15" s="18">
        <v>0</v>
      </c>
      <c r="P15" s="22"/>
      <c r="Q15" s="18">
        <f t="shared" si="0"/>
        <v>0</v>
      </c>
      <c r="R15" s="23"/>
      <c r="S15" s="24"/>
      <c r="T15" s="57">
        <f>SUM(M15:M27)</f>
        <v>468.72800000000001</v>
      </c>
      <c r="U15" s="57">
        <f>'D2-2-2 (2014)'!T15-T15</f>
        <v>0</v>
      </c>
      <c r="V15" s="57">
        <f t="shared" ref="V15:V69" si="4">M15-O15</f>
        <v>0</v>
      </c>
    </row>
    <row r="16" spans="1:22" ht="12.6" x14ac:dyDescent="0.25">
      <c r="A16" s="4">
        <v>2</v>
      </c>
      <c r="B16" s="55">
        <v>37064</v>
      </c>
      <c r="C16" s="56">
        <v>6.93E-2</v>
      </c>
      <c r="D16" s="55">
        <v>48366</v>
      </c>
      <c r="E16" s="18">
        <v>47.728000000000009</v>
      </c>
      <c r="F16" s="18">
        <v>0.58363744000000006</v>
      </c>
      <c r="G16" s="18">
        <f t="shared" si="1"/>
        <v>47.144362560000012</v>
      </c>
      <c r="H16" s="19">
        <f t="shared" si="2"/>
        <v>98.777159235668805</v>
      </c>
      <c r="I16" s="20">
        <f t="shared" si="3"/>
        <v>7.026937152647475E-2</v>
      </c>
      <c r="J16" s="21"/>
      <c r="K16" s="18">
        <v>47.728000000000009</v>
      </c>
      <c r="L16" s="22"/>
      <c r="M16" s="18">
        <v>47.728000000000009</v>
      </c>
      <c r="N16" s="22"/>
      <c r="O16" s="18">
        <v>47.728000000000016</v>
      </c>
      <c r="P16" s="22"/>
      <c r="Q16" s="18">
        <f t="shared" si="0"/>
        <v>3.3538165642155882</v>
      </c>
      <c r="R16" s="23"/>
      <c r="S16" s="24"/>
      <c r="T16" s="57">
        <f t="shared" ref="T16:T69" si="5">SUM(M16:M28)</f>
        <v>566.82799999999997</v>
      </c>
      <c r="U16" s="57">
        <f>'D2-2-2 (2014)'!T16-T16</f>
        <v>0</v>
      </c>
      <c r="V16" s="57">
        <f t="shared" si="4"/>
        <v>0</v>
      </c>
    </row>
    <row r="17" spans="1:22" ht="12.6" hidden="1" x14ac:dyDescent="0.25">
      <c r="A17" s="4"/>
      <c r="B17" s="55">
        <v>37516</v>
      </c>
      <c r="C17" s="56">
        <v>5.7700000000000001E-2</v>
      </c>
      <c r="D17" s="55">
        <v>41156</v>
      </c>
      <c r="E17" s="18">
        <v>213</v>
      </c>
      <c r="F17" s="18">
        <v>0.96275999999999995</v>
      </c>
      <c r="G17" s="18">
        <f t="shared" si="1"/>
        <v>212.03724</v>
      </c>
      <c r="H17" s="19">
        <f t="shared" si="2"/>
        <v>99.548000000000002</v>
      </c>
      <c r="I17" s="20">
        <f t="shared" si="3"/>
        <v>5.8300785157610877E-2</v>
      </c>
      <c r="J17" s="21"/>
      <c r="K17" s="18">
        <v>0</v>
      </c>
      <c r="L17" s="22"/>
      <c r="M17" s="18">
        <v>0</v>
      </c>
      <c r="N17" s="22"/>
      <c r="O17" s="18">
        <v>0</v>
      </c>
      <c r="P17" s="22"/>
      <c r="Q17" s="18">
        <f t="shared" si="0"/>
        <v>0</v>
      </c>
      <c r="R17" s="23"/>
      <c r="S17" s="24"/>
      <c r="T17" s="57">
        <f t="shared" si="5"/>
        <v>519.1</v>
      </c>
      <c r="U17" s="57">
        <f>'D2-2-2 (2014)'!T17-T17</f>
        <v>0</v>
      </c>
      <c r="V17" s="57">
        <f t="shared" si="4"/>
        <v>0</v>
      </c>
    </row>
    <row r="18" spans="1:22" ht="12.6" x14ac:dyDescent="0.25">
      <c r="A18" s="4">
        <v>3</v>
      </c>
      <c r="B18" s="55">
        <v>37516</v>
      </c>
      <c r="C18" s="56">
        <v>6.93E-2</v>
      </c>
      <c r="D18" s="55">
        <v>48366</v>
      </c>
      <c r="E18" s="18">
        <v>142</v>
      </c>
      <c r="F18" s="18">
        <v>-5.0663988299999998</v>
      </c>
      <c r="G18" s="18">
        <f t="shared" si="1"/>
        <v>147.06639883</v>
      </c>
      <c r="H18" s="19">
        <f t="shared" si="2"/>
        <v>103.5678865</v>
      </c>
      <c r="I18" s="20">
        <f t="shared" si="3"/>
        <v>6.6519486965368357E-2</v>
      </c>
      <c r="J18" s="21"/>
      <c r="K18" s="18">
        <v>142</v>
      </c>
      <c r="L18" s="22"/>
      <c r="M18" s="18">
        <v>142</v>
      </c>
      <c r="N18" s="22"/>
      <c r="O18" s="18">
        <v>142</v>
      </c>
      <c r="P18" s="22"/>
      <c r="Q18" s="18">
        <f t="shared" si="0"/>
        <v>9.4457671490823074</v>
      </c>
      <c r="R18" s="23"/>
      <c r="S18" s="24"/>
      <c r="T18" s="57">
        <f t="shared" si="5"/>
        <v>609.1</v>
      </c>
      <c r="U18" s="57">
        <f>'D2-2-2 (2014)'!T18-T18</f>
        <v>0</v>
      </c>
      <c r="V18" s="57">
        <f t="shared" si="4"/>
        <v>0</v>
      </c>
    </row>
    <row r="19" spans="1:22" ht="12.6" hidden="1" x14ac:dyDescent="0.25">
      <c r="A19" s="4"/>
      <c r="B19" s="55">
        <v>37652</v>
      </c>
      <c r="C19" s="56">
        <v>5.7700000000000001E-2</v>
      </c>
      <c r="D19" s="55">
        <v>41156</v>
      </c>
      <c r="E19" s="18">
        <v>111</v>
      </c>
      <c r="F19" s="18">
        <v>-0.53280000000000005</v>
      </c>
      <c r="G19" s="18">
        <f t="shared" si="1"/>
        <v>111.53279999999999</v>
      </c>
      <c r="H19" s="19">
        <f t="shared" si="2"/>
        <v>100.47999999999999</v>
      </c>
      <c r="I19" s="20">
        <f t="shared" si="3"/>
        <v>5.7035000137372754E-2</v>
      </c>
      <c r="J19" s="21"/>
      <c r="K19" s="18">
        <v>0</v>
      </c>
      <c r="L19" s="22"/>
      <c r="M19" s="18">
        <v>0</v>
      </c>
      <c r="N19" s="22"/>
      <c r="O19" s="18">
        <v>0</v>
      </c>
      <c r="P19" s="22"/>
      <c r="Q19" s="18">
        <f t="shared" si="0"/>
        <v>0</v>
      </c>
      <c r="R19" s="23"/>
      <c r="S19" s="24"/>
      <c r="T19" s="57">
        <f t="shared" si="5"/>
        <v>529.6</v>
      </c>
      <c r="U19" s="57">
        <f>'D2-2-2 (2014)'!T19-T19</f>
        <v>0</v>
      </c>
      <c r="V19" s="57">
        <f t="shared" si="4"/>
        <v>0</v>
      </c>
    </row>
    <row r="20" spans="1:22" s="29" customFormat="1" ht="12.6" x14ac:dyDescent="0.25">
      <c r="A20" s="4">
        <v>4</v>
      </c>
      <c r="B20" s="55">
        <v>37652</v>
      </c>
      <c r="C20" s="56">
        <v>6.3500000000000001E-2</v>
      </c>
      <c r="D20" s="55">
        <v>48975</v>
      </c>
      <c r="E20" s="18">
        <v>74</v>
      </c>
      <c r="F20" s="18">
        <v>0.58755999999999997</v>
      </c>
      <c r="G20" s="18">
        <f t="shared" si="1"/>
        <v>73.412440000000004</v>
      </c>
      <c r="H20" s="19">
        <f t="shared" si="2"/>
        <v>99.206000000000003</v>
      </c>
      <c r="I20" s="20">
        <f t="shared" si="3"/>
        <v>6.4092749737628865E-2</v>
      </c>
      <c r="J20" s="21"/>
      <c r="K20" s="18">
        <v>74</v>
      </c>
      <c r="L20" s="22"/>
      <c r="M20" s="18">
        <v>74</v>
      </c>
      <c r="N20" s="22"/>
      <c r="O20" s="18">
        <v>74</v>
      </c>
      <c r="P20" s="22"/>
      <c r="Q20" s="18">
        <f t="shared" si="0"/>
        <v>4.7428634805845364</v>
      </c>
      <c r="R20" s="22"/>
      <c r="S20" s="27"/>
      <c r="T20" s="57">
        <f t="shared" si="5"/>
        <v>619.6</v>
      </c>
      <c r="U20" s="57">
        <f>'D2-2-2 (2014)'!T20-T20</f>
        <v>0</v>
      </c>
      <c r="V20" s="57">
        <f t="shared" si="4"/>
        <v>0</v>
      </c>
    </row>
    <row r="21" spans="1:22" s="29" customFormat="1" ht="12.6" x14ac:dyDescent="0.25">
      <c r="A21" s="4">
        <v>5</v>
      </c>
      <c r="B21" s="55">
        <v>37733</v>
      </c>
      <c r="C21" s="56">
        <v>6.59E-2</v>
      </c>
      <c r="D21" s="55">
        <v>52343</v>
      </c>
      <c r="E21" s="18">
        <v>105.00000000000001</v>
      </c>
      <c r="F21" s="18">
        <v>0.77910000000000001</v>
      </c>
      <c r="G21" s="18">
        <f t="shared" si="1"/>
        <v>104.22090000000001</v>
      </c>
      <c r="H21" s="19">
        <f t="shared" si="2"/>
        <v>99.257999999999996</v>
      </c>
      <c r="I21" s="20">
        <f t="shared" si="3"/>
        <v>6.6431875871671542E-2</v>
      </c>
      <c r="J21" s="21"/>
      <c r="K21" s="18">
        <v>105.00000000000001</v>
      </c>
      <c r="L21" s="22"/>
      <c r="M21" s="18">
        <v>105.00000000000001</v>
      </c>
      <c r="N21" s="22"/>
      <c r="O21" s="18">
        <v>105.00000000000001</v>
      </c>
      <c r="P21" s="22"/>
      <c r="Q21" s="18">
        <f t="shared" si="0"/>
        <v>6.975346966525513</v>
      </c>
      <c r="R21" s="22"/>
      <c r="S21" s="27"/>
      <c r="T21" s="57">
        <f t="shared" si="5"/>
        <v>590.6</v>
      </c>
      <c r="U21" s="57">
        <f>'D2-2-2 (2014)'!T21-T21</f>
        <v>0</v>
      </c>
      <c r="V21" s="57">
        <f t="shared" si="4"/>
        <v>0</v>
      </c>
    </row>
    <row r="22" spans="1:22" s="29" customFormat="1" ht="12.6" hidden="1" x14ac:dyDescent="0.25">
      <c r="A22" s="4"/>
      <c r="B22" s="55">
        <v>37795</v>
      </c>
      <c r="C22" s="56">
        <v>0.04</v>
      </c>
      <c r="D22" s="55">
        <v>39622</v>
      </c>
      <c r="E22" s="18">
        <v>210.00000000000003</v>
      </c>
      <c r="F22" s="18">
        <v>6.1332600000000017</v>
      </c>
      <c r="G22" s="18">
        <f t="shared" si="1"/>
        <v>203.86674000000002</v>
      </c>
      <c r="H22" s="19">
        <f t="shared" si="2"/>
        <v>97.079399999999993</v>
      </c>
      <c r="I22" s="20">
        <f t="shared" si="3"/>
        <v>4.6615860646942425E-2</v>
      </c>
      <c r="J22" s="21"/>
      <c r="K22" s="18">
        <v>0</v>
      </c>
      <c r="L22" s="22"/>
      <c r="M22" s="18">
        <v>0</v>
      </c>
      <c r="N22" s="22"/>
      <c r="O22" s="18">
        <v>0</v>
      </c>
      <c r="P22" s="22"/>
      <c r="Q22" s="18">
        <f t="shared" si="0"/>
        <v>0</v>
      </c>
      <c r="R22" s="22"/>
      <c r="S22" s="27"/>
      <c r="T22" s="57">
        <f t="shared" si="5"/>
        <v>645.6</v>
      </c>
      <c r="U22" s="57">
        <f>'D2-2-2 (2014)'!T22-T22</f>
        <v>0</v>
      </c>
      <c r="V22" s="57">
        <f t="shared" si="4"/>
        <v>0</v>
      </c>
    </row>
    <row r="23" spans="1:22" s="29" customFormat="1" ht="12.6" hidden="1" x14ac:dyDescent="0.25">
      <c r="A23" s="4"/>
      <c r="B23" s="55">
        <v>38041</v>
      </c>
      <c r="C23" s="56">
        <v>3.95E-2</v>
      </c>
      <c r="D23" s="55">
        <v>39868</v>
      </c>
      <c r="E23" s="18">
        <v>87.5</v>
      </c>
      <c r="F23" s="18">
        <v>0.39129999999999998</v>
      </c>
      <c r="G23" s="18">
        <f t="shared" si="1"/>
        <v>87.108699999999999</v>
      </c>
      <c r="H23" s="19">
        <f t="shared" si="2"/>
        <v>99.552799999999991</v>
      </c>
      <c r="I23" s="20">
        <f t="shared" si="3"/>
        <v>4.049699947134159E-2</v>
      </c>
      <c r="J23" s="21"/>
      <c r="K23" s="18">
        <v>0</v>
      </c>
      <c r="L23" s="22"/>
      <c r="M23" s="18">
        <v>0</v>
      </c>
      <c r="N23" s="22"/>
      <c r="O23" s="18">
        <v>0</v>
      </c>
      <c r="P23" s="22"/>
      <c r="Q23" s="18">
        <f t="shared" si="0"/>
        <v>0</v>
      </c>
      <c r="R23" s="22"/>
      <c r="S23" s="27"/>
      <c r="T23" s="57">
        <f t="shared" si="5"/>
        <v>645.6</v>
      </c>
      <c r="U23" s="57">
        <f>'D2-2-2 (2014)'!T23-T23</f>
        <v>0</v>
      </c>
      <c r="V23" s="57">
        <f t="shared" si="4"/>
        <v>0</v>
      </c>
    </row>
    <row r="24" spans="1:22" s="29" customFormat="1" ht="12.6" x14ac:dyDescent="0.25">
      <c r="A24" s="4">
        <v>6</v>
      </c>
      <c r="B24" s="55">
        <v>38163</v>
      </c>
      <c r="C24" s="56">
        <v>6.3500000000000001E-2</v>
      </c>
      <c r="D24" s="55">
        <v>48975</v>
      </c>
      <c r="E24" s="18">
        <v>48</v>
      </c>
      <c r="F24" s="18">
        <v>-0.10623999999999995</v>
      </c>
      <c r="G24" s="18">
        <f t="shared" si="1"/>
        <v>48.10624</v>
      </c>
      <c r="H24" s="19">
        <f t="shared" si="2"/>
        <v>100.22133333333333</v>
      </c>
      <c r="I24" s="20">
        <f t="shared" si="3"/>
        <v>6.3327687824519363E-2</v>
      </c>
      <c r="J24" s="21"/>
      <c r="K24" s="18">
        <v>48</v>
      </c>
      <c r="L24" s="22"/>
      <c r="M24" s="18">
        <v>48</v>
      </c>
      <c r="N24" s="22"/>
      <c r="O24" s="18">
        <v>48</v>
      </c>
      <c r="P24" s="22"/>
      <c r="Q24" s="18">
        <f t="shared" si="0"/>
        <v>3.0397290155769294</v>
      </c>
      <c r="R24" s="22"/>
      <c r="S24" s="27"/>
      <c r="T24" s="57">
        <f t="shared" si="5"/>
        <v>720.6</v>
      </c>
      <c r="U24" s="57">
        <f>'D2-2-2 (2014)'!T24-T24</f>
        <v>0</v>
      </c>
      <c r="V24" s="57">
        <f t="shared" si="4"/>
        <v>0</v>
      </c>
    </row>
    <row r="25" spans="1:22" s="29" customFormat="1" ht="12.6" x14ac:dyDescent="0.25">
      <c r="A25" s="4">
        <v>7</v>
      </c>
      <c r="B25" s="55">
        <v>38219</v>
      </c>
      <c r="C25" s="56">
        <v>6.59E-2</v>
      </c>
      <c r="D25" s="55">
        <v>52343</v>
      </c>
      <c r="E25" s="18">
        <v>26</v>
      </c>
      <c r="F25" s="18">
        <v>-2.0523600000000002</v>
      </c>
      <c r="G25" s="18">
        <f t="shared" si="1"/>
        <v>28.05236</v>
      </c>
      <c r="H25" s="19">
        <f t="shared" si="2"/>
        <v>107.89369230769231</v>
      </c>
      <c r="I25" s="20">
        <f t="shared" si="3"/>
        <v>6.0582218865609209E-2</v>
      </c>
      <c r="J25" s="21"/>
      <c r="K25" s="18">
        <v>26</v>
      </c>
      <c r="L25" s="22"/>
      <c r="M25" s="18">
        <v>26</v>
      </c>
      <c r="N25" s="22"/>
      <c r="O25" s="18">
        <v>26</v>
      </c>
      <c r="P25" s="22"/>
      <c r="Q25" s="18">
        <f t="shared" si="0"/>
        <v>1.5751376905058394</v>
      </c>
      <c r="R25" s="22"/>
      <c r="S25" s="27"/>
      <c r="T25" s="57">
        <f t="shared" si="5"/>
        <v>672.6</v>
      </c>
      <c r="U25" s="57">
        <f>'D2-2-2 (2014)'!T25-T25</f>
        <v>0</v>
      </c>
      <c r="V25" s="57">
        <f t="shared" si="4"/>
        <v>0</v>
      </c>
    </row>
    <row r="26" spans="1:22" s="29" customFormat="1" ht="12.6" x14ac:dyDescent="0.25">
      <c r="A26" s="4">
        <v>8</v>
      </c>
      <c r="B26" s="55">
        <v>38223</v>
      </c>
      <c r="C26" s="56">
        <v>6.3500000000000001E-2</v>
      </c>
      <c r="D26" s="55">
        <v>48975</v>
      </c>
      <c r="E26" s="18">
        <v>26</v>
      </c>
      <c r="F26" s="18">
        <v>-0.90414000000000005</v>
      </c>
      <c r="G26" s="18">
        <f t="shared" si="1"/>
        <v>26.904140000000002</v>
      </c>
      <c r="H26" s="19">
        <f t="shared" si="2"/>
        <v>103.47746153846154</v>
      </c>
      <c r="I26" s="20">
        <f t="shared" si="3"/>
        <v>6.0940091999985867E-2</v>
      </c>
      <c r="J26" s="21"/>
      <c r="K26" s="18">
        <v>26</v>
      </c>
      <c r="L26" s="22"/>
      <c r="M26" s="18">
        <v>26</v>
      </c>
      <c r="N26" s="22"/>
      <c r="O26" s="18">
        <v>26</v>
      </c>
      <c r="P26" s="22"/>
      <c r="Q26" s="18">
        <f t="shared" si="0"/>
        <v>1.5844423919996324</v>
      </c>
      <c r="R26" s="22"/>
      <c r="S26" s="30"/>
      <c r="T26" s="57">
        <f t="shared" si="5"/>
        <v>766.6</v>
      </c>
      <c r="U26" s="57">
        <f>'D2-2-2 (2014)'!T26-T26</f>
        <v>0</v>
      </c>
      <c r="V26" s="57">
        <f t="shared" si="4"/>
        <v>0</v>
      </c>
    </row>
    <row r="27" spans="1:22" s="29" customFormat="1" ht="12.6" hidden="1" x14ac:dyDescent="0.25">
      <c r="A27" s="4"/>
      <c r="B27" s="55">
        <v>38306</v>
      </c>
      <c r="C27" s="56">
        <v>4.1000000000000002E-2</v>
      </c>
      <c r="D27" s="55">
        <v>39217</v>
      </c>
      <c r="E27" s="18">
        <v>14</v>
      </c>
      <c r="F27" s="18">
        <v>0.1295</v>
      </c>
      <c r="G27" s="18">
        <f t="shared" si="1"/>
        <v>13.8705</v>
      </c>
      <c r="H27" s="19">
        <f t="shared" si="2"/>
        <v>99.075000000000003</v>
      </c>
      <c r="I27" s="20">
        <f t="shared" si="3"/>
        <v>4.4953186438361624E-2</v>
      </c>
      <c r="J27" s="21"/>
      <c r="K27" s="18">
        <v>0</v>
      </c>
      <c r="L27" s="22"/>
      <c r="M27" s="18">
        <v>0</v>
      </c>
      <c r="N27" s="22"/>
      <c r="O27" s="18">
        <v>0</v>
      </c>
      <c r="P27" s="22"/>
      <c r="Q27" s="18">
        <f t="shared" si="0"/>
        <v>0</v>
      </c>
      <c r="R27" s="22"/>
      <c r="S27" s="30"/>
      <c r="T27" s="57">
        <f t="shared" si="5"/>
        <v>740.6</v>
      </c>
      <c r="U27" s="57">
        <f>'D2-2-2 (2014)'!T27-T27</f>
        <v>0</v>
      </c>
      <c r="V27" s="57">
        <f t="shared" si="4"/>
        <v>0</v>
      </c>
    </row>
    <row r="28" spans="1:22" ht="12.6" x14ac:dyDescent="0.25">
      <c r="A28" s="4">
        <v>9</v>
      </c>
      <c r="B28" s="55">
        <v>38491</v>
      </c>
      <c r="C28" s="56">
        <v>5.3600000000000002E-2</v>
      </c>
      <c r="D28" s="55">
        <v>49815</v>
      </c>
      <c r="E28" s="18">
        <v>98.100000000000009</v>
      </c>
      <c r="F28" s="18">
        <v>3.7392000000000007</v>
      </c>
      <c r="G28" s="18">
        <f t="shared" si="1"/>
        <v>94.360800000000012</v>
      </c>
      <c r="H28" s="19">
        <f t="shared" si="2"/>
        <v>96.188379204892968</v>
      </c>
      <c r="I28" s="20">
        <f t="shared" si="3"/>
        <v>5.6210503443151726E-2</v>
      </c>
      <c r="J28" s="21"/>
      <c r="K28" s="18">
        <v>98.100000000000009</v>
      </c>
      <c r="L28" s="22"/>
      <c r="M28" s="18">
        <v>98.100000000000009</v>
      </c>
      <c r="N28" s="22"/>
      <c r="O28" s="18">
        <v>98.100000000000009</v>
      </c>
      <c r="P28" s="22"/>
      <c r="Q28" s="18">
        <f t="shared" si="0"/>
        <v>5.5142503877731848</v>
      </c>
      <c r="R28" s="23"/>
      <c r="S28" s="31"/>
      <c r="T28" s="57">
        <f t="shared" si="5"/>
        <v>740.6</v>
      </c>
      <c r="U28" s="57">
        <f>'D2-2-2 (2014)'!T28-T28</f>
        <v>0</v>
      </c>
      <c r="V28" s="57">
        <f t="shared" si="4"/>
        <v>0</v>
      </c>
    </row>
    <row r="29" spans="1:22" ht="12.6" hidden="1" x14ac:dyDescent="0.25">
      <c r="A29" s="4"/>
      <c r="B29" s="55">
        <v>38491</v>
      </c>
      <c r="C29" s="56">
        <v>3.95E-2</v>
      </c>
      <c r="D29" s="55">
        <v>39868</v>
      </c>
      <c r="E29" s="18">
        <v>45.000000000000007</v>
      </c>
      <c r="F29" s="18">
        <v>-0.4053000000000001</v>
      </c>
      <c r="G29" s="18">
        <f t="shared" si="1"/>
        <v>45.405300000000004</v>
      </c>
      <c r="H29" s="19">
        <f t="shared" si="2"/>
        <v>100.90066666666667</v>
      </c>
      <c r="I29" s="20">
        <f t="shared" si="3"/>
        <v>3.6902170884560104E-2</v>
      </c>
      <c r="J29" s="21"/>
      <c r="K29" s="18">
        <v>0</v>
      </c>
      <c r="L29" s="22"/>
      <c r="M29" s="18">
        <v>0</v>
      </c>
      <c r="N29" s="22"/>
      <c r="O29" s="18">
        <v>0</v>
      </c>
      <c r="P29" s="22"/>
      <c r="Q29" s="18">
        <f t="shared" si="0"/>
        <v>0</v>
      </c>
      <c r="R29" s="23"/>
      <c r="S29" s="31"/>
      <c r="T29" s="57">
        <f t="shared" si="5"/>
        <v>642.5</v>
      </c>
      <c r="U29" s="57">
        <f>'D2-2-2 (2014)'!T29-T29</f>
        <v>0</v>
      </c>
      <c r="V29" s="57">
        <f t="shared" si="4"/>
        <v>0</v>
      </c>
    </row>
    <row r="30" spans="1:22" ht="12.6" x14ac:dyDescent="0.25">
      <c r="A30" s="4">
        <v>10</v>
      </c>
      <c r="B30" s="55">
        <v>38779</v>
      </c>
      <c r="C30" s="56">
        <v>4.6399999999999997E-2</v>
      </c>
      <c r="D30" s="55">
        <v>42432</v>
      </c>
      <c r="E30" s="18">
        <v>90.000000000000014</v>
      </c>
      <c r="F30" s="18">
        <v>0.43260000000000004</v>
      </c>
      <c r="G30" s="18">
        <f t="shared" si="1"/>
        <v>89.567400000000021</v>
      </c>
      <c r="H30" s="19">
        <f t="shared" si="2"/>
        <v>99.519333333333336</v>
      </c>
      <c r="I30" s="20">
        <f t="shared" si="3"/>
        <v>4.7007986992118014E-2</v>
      </c>
      <c r="J30" s="21"/>
      <c r="K30" s="18">
        <v>90.000000000000014</v>
      </c>
      <c r="L30" s="22"/>
      <c r="M30" s="18">
        <v>90.000000000000014</v>
      </c>
      <c r="N30" s="22"/>
      <c r="O30" s="18">
        <v>90.000000000000014</v>
      </c>
      <c r="P30" s="22"/>
      <c r="Q30" s="18">
        <f t="shared" si="0"/>
        <v>4.2307188292906224</v>
      </c>
      <c r="R30" s="23"/>
      <c r="S30" s="31"/>
      <c r="T30" s="57">
        <f t="shared" si="5"/>
        <v>642.5</v>
      </c>
      <c r="U30" s="57">
        <f>'D2-2-2 (2014)'!T30-T30</f>
        <v>0</v>
      </c>
      <c r="V30" s="57">
        <f t="shared" si="4"/>
        <v>0</v>
      </c>
    </row>
    <row r="31" spans="1:22" s="29" customFormat="1" ht="12.6" x14ac:dyDescent="0.25">
      <c r="A31" s="4">
        <v>11</v>
      </c>
      <c r="B31" s="55">
        <v>38831</v>
      </c>
      <c r="C31" s="56">
        <v>5.3600000000000002E-2</v>
      </c>
      <c r="D31" s="55">
        <v>49815</v>
      </c>
      <c r="E31" s="18">
        <v>62.5</v>
      </c>
      <c r="F31" s="18">
        <v>0.82600000000000007</v>
      </c>
      <c r="G31" s="18">
        <f t="shared" si="1"/>
        <v>61.673999999999999</v>
      </c>
      <c r="H31" s="19">
        <f t="shared" si="2"/>
        <v>98.678399999999996</v>
      </c>
      <c r="I31" s="20">
        <f t="shared" si="3"/>
        <v>5.4495566018253637E-2</v>
      </c>
      <c r="J31" s="21"/>
      <c r="K31" s="18">
        <v>62.5</v>
      </c>
      <c r="L31" s="22"/>
      <c r="M31" s="18">
        <v>62.5</v>
      </c>
      <c r="N31" s="22"/>
      <c r="O31" s="18">
        <v>62.5</v>
      </c>
      <c r="P31" s="22"/>
      <c r="Q31" s="18">
        <f t="shared" si="0"/>
        <v>3.4059728761408521</v>
      </c>
      <c r="R31" s="22"/>
      <c r="S31" s="27"/>
      <c r="T31" s="57">
        <f t="shared" si="5"/>
        <v>657.5</v>
      </c>
      <c r="U31" s="57">
        <f>'D2-2-2 (2014)'!T31-T31</f>
        <v>0</v>
      </c>
      <c r="V31" s="57">
        <f t="shared" si="4"/>
        <v>0</v>
      </c>
    </row>
    <row r="32" spans="1:22" s="29" customFormat="1" ht="12.6" x14ac:dyDescent="0.25">
      <c r="A32" s="4">
        <v>12</v>
      </c>
      <c r="B32" s="55">
        <v>38951</v>
      </c>
      <c r="C32" s="56">
        <v>4.6399999999999997E-2</v>
      </c>
      <c r="D32" s="55">
        <v>42432</v>
      </c>
      <c r="E32" s="18">
        <v>90</v>
      </c>
      <c r="F32" s="18">
        <v>1.1258999999999999</v>
      </c>
      <c r="G32" s="18">
        <f t="shared" si="1"/>
        <v>88.874099999999999</v>
      </c>
      <c r="H32" s="19">
        <f t="shared" si="2"/>
        <v>98.748999999999995</v>
      </c>
      <c r="I32" s="20">
        <f t="shared" si="3"/>
        <v>4.8049371695873991E-2</v>
      </c>
      <c r="J32" s="21"/>
      <c r="K32" s="18">
        <v>90</v>
      </c>
      <c r="L32" s="22"/>
      <c r="M32" s="18">
        <v>90</v>
      </c>
      <c r="N32" s="22"/>
      <c r="O32" s="18">
        <f>M32</f>
        <v>90</v>
      </c>
      <c r="P32" s="22"/>
      <c r="Q32" s="18">
        <f t="shared" si="0"/>
        <v>4.3244434526286595</v>
      </c>
      <c r="R32" s="22"/>
      <c r="S32" s="27"/>
      <c r="T32" s="57">
        <f t="shared" si="5"/>
        <v>685</v>
      </c>
      <c r="U32" s="57">
        <f>'D2-2-2 (2014)'!T32-T32</f>
        <v>0</v>
      </c>
      <c r="V32" s="57">
        <f t="shared" si="4"/>
        <v>0</v>
      </c>
    </row>
    <row r="33" spans="1:22" ht="12.6" x14ac:dyDescent="0.25">
      <c r="A33" s="4">
        <v>13</v>
      </c>
      <c r="B33" s="55">
        <v>39009</v>
      </c>
      <c r="C33" s="56">
        <v>0.05</v>
      </c>
      <c r="D33" s="55">
        <v>53619</v>
      </c>
      <c r="E33" s="18">
        <v>45</v>
      </c>
      <c r="F33" s="18">
        <v>0.32100000000000001</v>
      </c>
      <c r="G33" s="18">
        <f t="shared" si="1"/>
        <v>44.679000000000002</v>
      </c>
      <c r="H33" s="19">
        <f t="shared" si="2"/>
        <v>99.286666666666662</v>
      </c>
      <c r="I33" s="20">
        <f t="shared" si="3"/>
        <v>5.0416473044447949E-2</v>
      </c>
      <c r="J33" s="21"/>
      <c r="K33" s="18">
        <v>45</v>
      </c>
      <c r="L33" s="22"/>
      <c r="M33" s="18">
        <v>45</v>
      </c>
      <c r="N33" s="22"/>
      <c r="O33" s="18">
        <v>45</v>
      </c>
      <c r="P33" s="22"/>
      <c r="Q33" s="18">
        <f t="shared" si="0"/>
        <v>2.2687412870001578</v>
      </c>
      <c r="R33" s="23"/>
      <c r="S33" s="24"/>
      <c r="T33" s="57">
        <f t="shared" si="5"/>
        <v>595</v>
      </c>
      <c r="U33" s="57">
        <f>'D2-2-2 (2014)'!T33-T33</f>
        <v>0</v>
      </c>
      <c r="V33" s="57">
        <f t="shared" si="4"/>
        <v>0</v>
      </c>
    </row>
    <row r="34" spans="1:22" ht="12.6" x14ac:dyDescent="0.25">
      <c r="A34" s="4">
        <v>14</v>
      </c>
      <c r="B34" s="55">
        <v>39154</v>
      </c>
      <c r="C34" s="56">
        <v>4.8899999999999999E-2</v>
      </c>
      <c r="D34" s="55">
        <v>50112</v>
      </c>
      <c r="E34" s="18">
        <v>160</v>
      </c>
      <c r="F34" s="18">
        <v>0.88239999999999996</v>
      </c>
      <c r="G34" s="18">
        <f t="shared" si="1"/>
        <v>159.11760000000001</v>
      </c>
      <c r="H34" s="19">
        <f t="shared" si="2"/>
        <v>99.44850000000001</v>
      </c>
      <c r="I34" s="20">
        <f t="shared" si="3"/>
        <v>4.9253830740595202E-2</v>
      </c>
      <c r="J34" s="21"/>
      <c r="K34" s="18">
        <v>160</v>
      </c>
      <c r="L34" s="22"/>
      <c r="M34" s="18">
        <v>160</v>
      </c>
      <c r="N34" s="22"/>
      <c r="O34" s="18">
        <v>160</v>
      </c>
      <c r="P34" s="22"/>
      <c r="Q34" s="18">
        <f t="shared" si="0"/>
        <v>7.880612918495232</v>
      </c>
      <c r="R34" s="23"/>
      <c r="S34" s="24"/>
      <c r="T34" s="57">
        <f t="shared" si="5"/>
        <v>550</v>
      </c>
      <c r="U34" s="57">
        <f>'D2-2-2 (2014)'!T34-T34</f>
        <v>0</v>
      </c>
      <c r="V34" s="57">
        <f t="shared" si="4"/>
        <v>0</v>
      </c>
    </row>
    <row r="35" spans="1:22" ht="12.6" hidden="1" x14ac:dyDescent="0.25">
      <c r="A35" s="4"/>
      <c r="B35" s="55">
        <v>39217</v>
      </c>
      <c r="C35" s="56">
        <v>4.1000000000000002E-2</v>
      </c>
      <c r="D35" s="55">
        <v>39583</v>
      </c>
      <c r="E35" s="18">
        <v>14</v>
      </c>
      <c r="F35" s="18">
        <v>0</v>
      </c>
      <c r="G35" s="18">
        <f t="shared" si="1"/>
        <v>14</v>
      </c>
      <c r="H35" s="19">
        <f t="shared" si="2"/>
        <v>100</v>
      </c>
      <c r="I35" s="20">
        <f t="shared" si="3"/>
        <v>4.1000000000000009E-2</v>
      </c>
      <c r="J35" s="21"/>
      <c r="K35" s="18">
        <v>0</v>
      </c>
      <c r="L35" s="22"/>
      <c r="M35" s="18">
        <v>0</v>
      </c>
      <c r="N35" s="22"/>
      <c r="O35" s="18">
        <v>0</v>
      </c>
      <c r="P35" s="22"/>
      <c r="Q35" s="18">
        <f t="shared" si="0"/>
        <v>0</v>
      </c>
      <c r="R35" s="23"/>
      <c r="S35" s="24"/>
      <c r="T35" s="57">
        <f t="shared" si="5"/>
        <v>470</v>
      </c>
      <c r="U35" s="57">
        <f>'D2-2-2 (2014)'!T35-T35</f>
        <v>0</v>
      </c>
      <c r="V35" s="57">
        <f t="shared" si="4"/>
        <v>0</v>
      </c>
    </row>
    <row r="36" spans="1:22" ht="12.6" x14ac:dyDescent="0.25">
      <c r="A36" s="4">
        <v>15</v>
      </c>
      <c r="B36" s="55">
        <v>39373</v>
      </c>
      <c r="C36" s="56">
        <v>5.1799999999999999E-2</v>
      </c>
      <c r="D36" s="55">
        <v>43026</v>
      </c>
      <c r="E36" s="18">
        <v>75</v>
      </c>
      <c r="F36" s="18">
        <v>0.27675</v>
      </c>
      <c r="G36" s="18">
        <f t="shared" si="1"/>
        <v>74.723249999999993</v>
      </c>
      <c r="H36" s="19">
        <f t="shared" si="2"/>
        <v>99.630999999999986</v>
      </c>
      <c r="I36" s="20">
        <f t="shared" si="3"/>
        <v>5.2278515367339136E-2</v>
      </c>
      <c r="J36" s="21"/>
      <c r="K36" s="18">
        <v>75</v>
      </c>
      <c r="L36" s="22"/>
      <c r="M36" s="18">
        <v>75</v>
      </c>
      <c r="N36" s="22"/>
      <c r="O36" s="18">
        <v>75</v>
      </c>
      <c r="P36" s="22"/>
      <c r="Q36" s="18">
        <f t="shared" si="0"/>
        <v>3.9208886525504352</v>
      </c>
      <c r="R36" s="23"/>
      <c r="S36" s="24"/>
      <c r="T36" s="57">
        <f t="shared" si="5"/>
        <v>590</v>
      </c>
      <c r="U36" s="57">
        <f>'D2-2-2 (2014)'!T36-T36</f>
        <v>0</v>
      </c>
      <c r="V36" s="57">
        <f t="shared" si="4"/>
        <v>0</v>
      </c>
    </row>
    <row r="37" spans="1:22" ht="12.6" hidden="1" x14ac:dyDescent="0.25">
      <c r="A37" s="4"/>
      <c r="B37" s="55">
        <v>39510</v>
      </c>
      <c r="C37" s="56">
        <v>4.0800000000000003E-2</v>
      </c>
      <c r="D37" s="55">
        <v>40605</v>
      </c>
      <c r="E37" s="18">
        <v>100</v>
      </c>
      <c r="F37" s="18">
        <v>0.28940000000000005</v>
      </c>
      <c r="G37" s="18">
        <f t="shared" si="1"/>
        <v>99.710599999999999</v>
      </c>
      <c r="H37" s="19">
        <f t="shared" si="2"/>
        <v>99.710599999999999</v>
      </c>
      <c r="I37" s="20">
        <f t="shared" si="3"/>
        <v>4.1836511808320126E-2</v>
      </c>
      <c r="J37" s="21"/>
      <c r="K37" s="18">
        <v>0</v>
      </c>
      <c r="L37" s="22"/>
      <c r="M37" s="18">
        <v>0</v>
      </c>
      <c r="N37" s="22"/>
      <c r="O37" s="18">
        <v>0</v>
      </c>
      <c r="P37" s="22"/>
      <c r="Q37" s="18">
        <f t="shared" si="0"/>
        <v>0</v>
      </c>
      <c r="R37" s="23"/>
      <c r="S37" s="24"/>
      <c r="T37" s="57">
        <f t="shared" si="5"/>
        <v>515</v>
      </c>
      <c r="U37" s="57">
        <f>'D2-2-2 (2014)'!T37-T37</f>
        <v>100</v>
      </c>
      <c r="V37" s="57">
        <f t="shared" si="4"/>
        <v>0</v>
      </c>
    </row>
    <row r="38" spans="1:22" ht="12.6" x14ac:dyDescent="0.25">
      <c r="A38" s="4">
        <v>16</v>
      </c>
      <c r="B38" s="55">
        <v>39510</v>
      </c>
      <c r="C38" s="56">
        <v>5.1799999999999999E-2</v>
      </c>
      <c r="D38" s="55">
        <v>43026</v>
      </c>
      <c r="E38" s="18">
        <v>120</v>
      </c>
      <c r="F38" s="18">
        <v>-2.0815599999999996</v>
      </c>
      <c r="G38" s="18">
        <f t="shared" si="1"/>
        <v>122.08156</v>
      </c>
      <c r="H38" s="19">
        <f t="shared" si="2"/>
        <v>101.73463333333332</v>
      </c>
      <c r="I38" s="20">
        <f t="shared" si="3"/>
        <v>4.9504803223751857E-2</v>
      </c>
      <c r="J38" s="21"/>
      <c r="K38" s="18">
        <v>120</v>
      </c>
      <c r="L38" s="22"/>
      <c r="M38" s="18">
        <v>120</v>
      </c>
      <c r="N38" s="22"/>
      <c r="O38" s="18">
        <v>120</v>
      </c>
      <c r="P38" s="22"/>
      <c r="Q38" s="18">
        <f t="shared" si="0"/>
        <v>5.940576386850223</v>
      </c>
      <c r="T38" s="57">
        <f t="shared" si="5"/>
        <v>615</v>
      </c>
      <c r="U38" s="57">
        <f>'D2-2-2 (2014)'!T38-T38</f>
        <v>100</v>
      </c>
      <c r="V38" s="57">
        <f t="shared" si="4"/>
        <v>0</v>
      </c>
    </row>
    <row r="39" spans="1:22" ht="12.6" hidden="1" x14ac:dyDescent="0.25">
      <c r="A39" s="4"/>
      <c r="B39" s="55">
        <v>39762</v>
      </c>
      <c r="C39" s="56">
        <v>0.05</v>
      </c>
      <c r="D39" s="55">
        <v>41590</v>
      </c>
      <c r="E39" s="18">
        <v>160</v>
      </c>
      <c r="F39" s="18">
        <v>0.75320000000000009</v>
      </c>
      <c r="G39" s="18">
        <f t="shared" si="1"/>
        <v>159.24680000000001</v>
      </c>
      <c r="H39" s="19">
        <f t="shared" si="2"/>
        <v>99.529250000000005</v>
      </c>
      <c r="I39" s="20">
        <f t="shared" si="3"/>
        <v>5.1076892625209022E-2</v>
      </c>
      <c r="J39" s="21"/>
      <c r="K39" s="18">
        <v>0</v>
      </c>
      <c r="L39" s="22"/>
      <c r="M39" s="18">
        <v>0</v>
      </c>
      <c r="N39" s="22"/>
      <c r="O39" s="18">
        <v>0</v>
      </c>
      <c r="P39" s="22"/>
      <c r="Q39" s="18">
        <f t="shared" si="0"/>
        <v>0</v>
      </c>
      <c r="T39" s="57">
        <f t="shared" si="5"/>
        <v>495</v>
      </c>
      <c r="U39" s="57">
        <f>'D2-2-2 (2014)'!T39-T39</f>
        <v>100</v>
      </c>
      <c r="V39" s="57">
        <f t="shared" si="4"/>
        <v>0</v>
      </c>
    </row>
    <row r="40" spans="1:22" ht="12.6" hidden="1" x14ac:dyDescent="0.25">
      <c r="A40" s="4"/>
      <c r="B40" s="55">
        <v>39771</v>
      </c>
      <c r="C40" s="56">
        <v>3.8899999999999997E-2</v>
      </c>
      <c r="D40" s="55">
        <v>40501</v>
      </c>
      <c r="E40" s="18">
        <v>40</v>
      </c>
      <c r="F40" s="18">
        <v>8.8000000000000009E-2</v>
      </c>
      <c r="G40" s="18">
        <f t="shared" si="1"/>
        <v>39.911999999999999</v>
      </c>
      <c r="H40" s="19">
        <f t="shared" si="2"/>
        <v>99.78</v>
      </c>
      <c r="I40" s="20">
        <f t="shared" si="3"/>
        <v>4.005562250010164E-2</v>
      </c>
      <c r="J40" s="21"/>
      <c r="K40" s="18">
        <v>0</v>
      </c>
      <c r="L40" s="22"/>
      <c r="M40" s="18">
        <v>0</v>
      </c>
      <c r="N40" s="22"/>
      <c r="O40" s="18">
        <v>0</v>
      </c>
      <c r="P40" s="22"/>
      <c r="Q40" s="18">
        <f t="shared" si="0"/>
        <v>0</v>
      </c>
      <c r="T40" s="57">
        <f t="shared" si="5"/>
        <v>495</v>
      </c>
      <c r="U40" s="57">
        <f>'D2-2-2 (2014)'!T40-T40</f>
        <v>100</v>
      </c>
      <c r="V40" s="57">
        <f t="shared" si="4"/>
        <v>0</v>
      </c>
    </row>
    <row r="41" spans="1:22" ht="12.6" hidden="1" x14ac:dyDescent="0.25">
      <c r="A41" s="4"/>
      <c r="B41" s="55">
        <v>39826</v>
      </c>
      <c r="C41" s="56">
        <v>3.8899999999999997E-2</v>
      </c>
      <c r="D41" s="55">
        <v>40501</v>
      </c>
      <c r="E41" s="18">
        <v>35</v>
      </c>
      <c r="F41" s="18">
        <v>-0.22575000000000001</v>
      </c>
      <c r="G41" s="18">
        <f t="shared" si="1"/>
        <v>35.225749999999998</v>
      </c>
      <c r="H41" s="19">
        <f t="shared" si="2"/>
        <v>100.64499999999998</v>
      </c>
      <c r="I41" s="20">
        <f t="shared" si="3"/>
        <v>3.5247913532128881E-2</v>
      </c>
      <c r="J41" s="21"/>
      <c r="K41" s="18">
        <v>0</v>
      </c>
      <c r="L41" s="22"/>
      <c r="M41" s="18">
        <v>0</v>
      </c>
      <c r="N41" s="22"/>
      <c r="O41" s="18">
        <v>0</v>
      </c>
      <c r="P41" s="22"/>
      <c r="Q41" s="18">
        <f t="shared" si="0"/>
        <v>0</v>
      </c>
      <c r="T41" s="57">
        <f t="shared" si="5"/>
        <v>570</v>
      </c>
      <c r="U41" s="57">
        <f>'D2-2-2 (2014)'!T41-T41</f>
        <v>100</v>
      </c>
      <c r="V41" s="57">
        <f t="shared" si="4"/>
        <v>0</v>
      </c>
    </row>
    <row r="42" spans="1:22" ht="12.6" hidden="1" x14ac:dyDescent="0.25">
      <c r="A42" s="4"/>
      <c r="B42" s="55">
        <v>39827</v>
      </c>
      <c r="C42" s="56">
        <v>0.05</v>
      </c>
      <c r="D42" s="55">
        <v>41590</v>
      </c>
      <c r="E42" s="18">
        <v>70</v>
      </c>
      <c r="F42" s="18">
        <v>-1.9942999999999997</v>
      </c>
      <c r="G42" s="18">
        <f t="shared" si="1"/>
        <v>71.994299999999996</v>
      </c>
      <c r="H42" s="19">
        <f t="shared" si="2"/>
        <v>102.84899999999999</v>
      </c>
      <c r="I42" s="20">
        <f t="shared" si="3"/>
        <v>4.3381640053723657E-2</v>
      </c>
      <c r="J42" s="21"/>
      <c r="K42" s="18">
        <v>0</v>
      </c>
      <c r="L42" s="22"/>
      <c r="M42" s="18">
        <v>0</v>
      </c>
      <c r="N42" s="22"/>
      <c r="O42" s="18">
        <v>0</v>
      </c>
      <c r="P42" s="22"/>
      <c r="Q42" s="18">
        <f t="shared" si="0"/>
        <v>0</v>
      </c>
      <c r="T42" s="57">
        <f t="shared" si="5"/>
        <v>600</v>
      </c>
      <c r="U42" s="57">
        <f>'D2-2-2 (2014)'!T42-T42</f>
        <v>100</v>
      </c>
      <c r="V42" s="57">
        <f t="shared" si="4"/>
        <v>0</v>
      </c>
    </row>
    <row r="43" spans="1:22" ht="12.6" x14ac:dyDescent="0.25">
      <c r="A43" s="4">
        <v>17</v>
      </c>
      <c r="B43" s="55">
        <v>39875</v>
      </c>
      <c r="C43" s="56">
        <v>6.0299999999999999E-2</v>
      </c>
      <c r="D43" s="55">
        <v>50832</v>
      </c>
      <c r="E43" s="18">
        <v>105</v>
      </c>
      <c r="F43" s="18">
        <v>0.62439999999999996</v>
      </c>
      <c r="G43" s="18">
        <f t="shared" si="1"/>
        <v>104.37560000000001</v>
      </c>
      <c r="H43" s="19">
        <f t="shared" si="2"/>
        <v>99.405333333333331</v>
      </c>
      <c r="I43" s="20">
        <f t="shared" si="3"/>
        <v>6.073312188955813E-2</v>
      </c>
      <c r="J43" s="21"/>
      <c r="K43" s="18">
        <v>105</v>
      </c>
      <c r="L43" s="22"/>
      <c r="M43" s="18">
        <v>105</v>
      </c>
      <c r="N43" s="22"/>
      <c r="O43" s="18">
        <v>105</v>
      </c>
      <c r="P43" s="22"/>
      <c r="Q43" s="18">
        <f t="shared" si="0"/>
        <v>6.3769777984036038</v>
      </c>
      <c r="T43" s="57">
        <f t="shared" si="5"/>
        <v>726</v>
      </c>
      <c r="U43" s="57">
        <f>'D2-2-2 (2014)'!T43-T43</f>
        <v>100</v>
      </c>
      <c r="V43" s="57">
        <f t="shared" si="4"/>
        <v>0</v>
      </c>
    </row>
    <row r="44" spans="1:22" ht="12.6" x14ac:dyDescent="0.25">
      <c r="A44" s="4">
        <v>18</v>
      </c>
      <c r="B44" s="55">
        <v>40010</v>
      </c>
      <c r="C44" s="56">
        <v>5.4899999999999997E-2</v>
      </c>
      <c r="D44" s="55">
        <v>51333</v>
      </c>
      <c r="E44" s="18">
        <v>90.000000000000014</v>
      </c>
      <c r="F44" s="18">
        <v>0.57990000000000008</v>
      </c>
      <c r="G44" s="18">
        <f t="shared" si="1"/>
        <v>89.420100000000019</v>
      </c>
      <c r="H44" s="19">
        <f t="shared" si="2"/>
        <v>99.355666666666679</v>
      </c>
      <c r="I44" s="20">
        <f t="shared" si="3"/>
        <v>5.5337021034516272E-2</v>
      </c>
      <c r="J44" s="21"/>
      <c r="K44" s="18">
        <v>90.000000000000014</v>
      </c>
      <c r="L44" s="22"/>
      <c r="M44" s="18">
        <v>90.000000000000014</v>
      </c>
      <c r="N44" s="22"/>
      <c r="O44" s="18">
        <v>90.000000000000014</v>
      </c>
      <c r="P44" s="22"/>
      <c r="Q44" s="18">
        <f t="shared" si="0"/>
        <v>4.9803318931064648</v>
      </c>
      <c r="T44" s="57">
        <f t="shared" si="5"/>
        <v>756</v>
      </c>
      <c r="U44" s="57">
        <f>'D2-2-2 (2014)'!T44-T44</f>
        <v>100</v>
      </c>
      <c r="V44" s="57">
        <f t="shared" si="4"/>
        <v>0</v>
      </c>
    </row>
    <row r="45" spans="1:22" ht="12.6" hidden="1" x14ac:dyDescent="0.25">
      <c r="A45" s="4"/>
      <c r="B45" s="55">
        <v>40136</v>
      </c>
      <c r="C45" s="56">
        <v>3.1300000000000001E-2</v>
      </c>
      <c r="D45" s="55">
        <v>41962</v>
      </c>
      <c r="E45" s="18">
        <v>75.000000000000014</v>
      </c>
      <c r="F45" s="18">
        <v>0.27975000000000005</v>
      </c>
      <c r="G45" s="18">
        <f t="shared" si="1"/>
        <v>74.720250000000007</v>
      </c>
      <c r="H45" s="19">
        <f t="shared" si="2"/>
        <v>99.626999999999981</v>
      </c>
      <c r="I45" s="20">
        <f t="shared" si="3"/>
        <v>3.2113454212462214E-2</v>
      </c>
      <c r="J45" s="21"/>
      <c r="K45" s="18">
        <v>0</v>
      </c>
      <c r="L45" s="22"/>
      <c r="M45" s="18">
        <v>0</v>
      </c>
      <c r="N45" s="22"/>
      <c r="O45" s="18">
        <v>0</v>
      </c>
      <c r="P45" s="22"/>
      <c r="Q45" s="18">
        <f t="shared" si="0"/>
        <v>0</v>
      </c>
      <c r="T45" s="57">
        <f t="shared" si="5"/>
        <v>722.25</v>
      </c>
      <c r="U45" s="57">
        <f>'D2-2-2 (2014)'!T45-T45</f>
        <v>100</v>
      </c>
      <c r="V45" s="57">
        <f t="shared" si="4"/>
        <v>0</v>
      </c>
    </row>
    <row r="46" spans="1:22" ht="12.6" hidden="1" x14ac:dyDescent="0.25">
      <c r="A46" s="4"/>
      <c r="B46" s="55">
        <v>40200</v>
      </c>
      <c r="C46" s="56">
        <v>3.1300000000000001E-2</v>
      </c>
      <c r="D46" s="55">
        <v>41963</v>
      </c>
      <c r="E46" s="18">
        <v>100</v>
      </c>
      <c r="F46" s="18">
        <v>-0.23799999999999999</v>
      </c>
      <c r="G46" s="18">
        <f t="shared" si="1"/>
        <v>100.238</v>
      </c>
      <c r="H46" s="19">
        <f t="shared" si="2"/>
        <v>100.238</v>
      </c>
      <c r="I46" s="20">
        <f t="shared" si="3"/>
        <v>3.0759686512745091E-2</v>
      </c>
      <c r="J46" s="21"/>
      <c r="K46" s="18">
        <v>0</v>
      </c>
      <c r="L46" s="22"/>
      <c r="M46" s="18">
        <v>0</v>
      </c>
      <c r="N46" s="22"/>
      <c r="O46" s="18">
        <v>0</v>
      </c>
      <c r="P46" s="22"/>
      <c r="Q46" s="18">
        <f t="shared" si="0"/>
        <v>0</v>
      </c>
      <c r="T46" s="57">
        <f t="shared" si="5"/>
        <v>744.75</v>
      </c>
      <c r="U46" s="57">
        <f>'D2-2-2 (2014)'!T46-T46</f>
        <v>100</v>
      </c>
      <c r="V46" s="57">
        <f t="shared" si="4"/>
        <v>0</v>
      </c>
    </row>
    <row r="47" spans="1:22" ht="12.6" x14ac:dyDescent="0.25">
      <c r="A47" s="4">
        <v>19</v>
      </c>
      <c r="B47" s="55">
        <v>40252</v>
      </c>
      <c r="C47" s="56">
        <v>5.4899999999999997E-2</v>
      </c>
      <c r="D47" s="55">
        <v>51341</v>
      </c>
      <c r="E47" s="18">
        <v>80</v>
      </c>
      <c r="F47" s="18">
        <v>-0.46200000000000008</v>
      </c>
      <c r="G47" s="18">
        <f t="shared" si="1"/>
        <v>80.462000000000003</v>
      </c>
      <c r="H47" s="19">
        <f t="shared" si="2"/>
        <v>100.57750000000001</v>
      </c>
      <c r="I47" s="20">
        <f t="shared" si="3"/>
        <v>5.4503714532062972E-2</v>
      </c>
      <c r="J47" s="21"/>
      <c r="K47" s="18">
        <v>80</v>
      </c>
      <c r="L47" s="22"/>
      <c r="M47" s="18">
        <v>80</v>
      </c>
      <c r="N47" s="22"/>
      <c r="O47" s="18">
        <v>80</v>
      </c>
      <c r="P47" s="22"/>
      <c r="Q47" s="18">
        <f t="shared" si="0"/>
        <v>4.360297162565038</v>
      </c>
      <c r="T47" s="57">
        <f t="shared" si="5"/>
        <v>838.75</v>
      </c>
      <c r="U47" s="57">
        <f>'D2-2-2 (2014)'!T47-T47</f>
        <v>100</v>
      </c>
      <c r="V47" s="57">
        <f t="shared" si="4"/>
        <v>0</v>
      </c>
    </row>
    <row r="48" spans="1:22" ht="12.6" x14ac:dyDescent="0.25">
      <c r="A48" s="4">
        <v>20</v>
      </c>
      <c r="B48" s="55">
        <v>40252</v>
      </c>
      <c r="C48" s="56">
        <v>4.3999999999999997E-2</v>
      </c>
      <c r="D48" s="55">
        <v>43986</v>
      </c>
      <c r="E48" s="18">
        <v>120</v>
      </c>
      <c r="F48" s="18">
        <v>0.5444</v>
      </c>
      <c r="G48" s="18">
        <f t="shared" si="1"/>
        <v>119.4556</v>
      </c>
      <c r="H48" s="19">
        <f t="shared" si="2"/>
        <v>99.546333333333337</v>
      </c>
      <c r="I48" s="20">
        <f t="shared" si="3"/>
        <v>4.4550127344670482E-2</v>
      </c>
      <c r="J48" s="21"/>
      <c r="K48" s="18">
        <v>120</v>
      </c>
      <c r="L48" s="22"/>
      <c r="M48" s="18">
        <v>120</v>
      </c>
      <c r="N48" s="22"/>
      <c r="O48" s="18">
        <v>120</v>
      </c>
      <c r="P48" s="22"/>
      <c r="Q48" s="18">
        <f t="shared" si="0"/>
        <v>5.346015281360458</v>
      </c>
      <c r="T48" s="57">
        <f t="shared" si="5"/>
        <v>758.75</v>
      </c>
      <c r="U48" s="57">
        <f>'D2-2-2 (2014)'!T48-T48</f>
        <v>100</v>
      </c>
      <c r="V48" s="57">
        <f t="shared" si="4"/>
        <v>0</v>
      </c>
    </row>
    <row r="49" spans="1:23" s="29" customFormat="1" ht="12.75" customHeight="1" x14ac:dyDescent="0.25">
      <c r="A49" s="61">
        <v>21</v>
      </c>
      <c r="B49" s="55">
        <v>40434</v>
      </c>
      <c r="C49" s="56">
        <v>2.9499999999999998E-2</v>
      </c>
      <c r="D49" s="55">
        <v>42258</v>
      </c>
      <c r="E49" s="18">
        <v>100</v>
      </c>
      <c r="F49" s="18">
        <v>0.37710000000000005</v>
      </c>
      <c r="G49" s="18">
        <f t="shared" si="1"/>
        <v>99.622900000000001</v>
      </c>
      <c r="H49" s="63">
        <f t="shared" si="2"/>
        <v>99.622900000000001</v>
      </c>
      <c r="I49" s="20">
        <f t="shared" si="3"/>
        <v>3.0319081366500251E-2</v>
      </c>
      <c r="J49" s="21"/>
      <c r="K49" s="18">
        <v>100</v>
      </c>
      <c r="L49" s="22"/>
      <c r="M49" s="18">
        <v>0</v>
      </c>
      <c r="N49" s="22"/>
      <c r="O49" s="18">
        <f>9/13*E49</f>
        <v>69.230769230769226</v>
      </c>
      <c r="P49" s="22"/>
      <c r="Q49" s="18">
        <f t="shared" si="0"/>
        <v>2.099013325373094</v>
      </c>
      <c r="T49" s="79">
        <f t="shared" si="5"/>
        <v>834.5</v>
      </c>
      <c r="U49" s="79">
        <f>'D2-2-2 (2014)'!T49-T49</f>
        <v>100</v>
      </c>
      <c r="V49" s="79">
        <f t="shared" si="4"/>
        <v>-69.230769230769226</v>
      </c>
      <c r="W49" s="77">
        <f>U49-O49</f>
        <v>30.769230769230774</v>
      </c>
    </row>
    <row r="50" spans="1:23" ht="12.6" x14ac:dyDescent="0.25">
      <c r="A50" s="4">
        <v>22</v>
      </c>
      <c r="B50" s="55">
        <v>40434</v>
      </c>
      <c r="C50" s="56">
        <v>0.05</v>
      </c>
      <c r="D50" s="55">
        <v>53619</v>
      </c>
      <c r="E50" s="18">
        <v>100</v>
      </c>
      <c r="F50" s="18">
        <v>-0.24860000000000015</v>
      </c>
      <c r="G50" s="18">
        <f t="shared" si="1"/>
        <v>100.2486</v>
      </c>
      <c r="H50" s="19">
        <f t="shared" si="2"/>
        <v>100.2486</v>
      </c>
      <c r="I50" s="20">
        <f t="shared" si="3"/>
        <v>4.9847902859884885E-2</v>
      </c>
      <c r="J50" s="21"/>
      <c r="K50" s="18">
        <v>100</v>
      </c>
      <c r="L50" s="22"/>
      <c r="M50" s="18">
        <v>100</v>
      </c>
      <c r="N50" s="22"/>
      <c r="O50" s="18">
        <v>100</v>
      </c>
      <c r="P50" s="22"/>
      <c r="Q50" s="18">
        <f t="shared" si="0"/>
        <v>4.9847902859884883</v>
      </c>
      <c r="T50" s="57">
        <f t="shared" si="5"/>
        <v>1172</v>
      </c>
      <c r="U50" s="57">
        <f>'D2-2-2 (2014)'!T50-T50</f>
        <v>0</v>
      </c>
      <c r="V50" s="57">
        <f t="shared" si="4"/>
        <v>0</v>
      </c>
    </row>
    <row r="51" spans="1:23" ht="12.6" hidden="1" x14ac:dyDescent="0.25">
      <c r="A51" s="4"/>
      <c r="B51" s="55">
        <v>40562</v>
      </c>
      <c r="C51" s="56">
        <v>2.9499999999999998E-2</v>
      </c>
      <c r="D51" s="55">
        <v>42258</v>
      </c>
      <c r="E51" s="18">
        <v>100</v>
      </c>
      <c r="F51" s="18">
        <v>0.72700000000000009</v>
      </c>
      <c r="G51" s="18">
        <f t="shared" si="1"/>
        <v>99.272999999999996</v>
      </c>
      <c r="H51" s="19">
        <f t="shared" si="2"/>
        <v>99.272999999999996</v>
      </c>
      <c r="I51" s="20">
        <f t="shared" si="3"/>
        <v>3.1188100720212178E-2</v>
      </c>
      <c r="J51" s="21"/>
      <c r="K51" s="18">
        <v>0</v>
      </c>
      <c r="L51" s="22"/>
      <c r="M51" s="18">
        <v>0</v>
      </c>
      <c r="N51" s="22"/>
      <c r="O51" s="18">
        <v>0</v>
      </c>
      <c r="P51" s="22"/>
      <c r="Q51" s="18">
        <f t="shared" si="0"/>
        <v>0</v>
      </c>
      <c r="T51" s="57">
        <f t="shared" si="5"/>
        <v>1092</v>
      </c>
      <c r="U51" s="57">
        <f>'D2-2-2 (2014)'!T51-T51</f>
        <v>0</v>
      </c>
      <c r="V51" s="57">
        <f t="shared" si="4"/>
        <v>0</v>
      </c>
    </row>
    <row r="52" spans="1:23" ht="12.6" hidden="1" x14ac:dyDescent="0.25">
      <c r="A52" s="4"/>
      <c r="B52" s="55">
        <v>40567</v>
      </c>
      <c r="C52" s="56">
        <v>1.69786E-2</v>
      </c>
      <c r="D52" s="55">
        <v>42209</v>
      </c>
      <c r="E52" s="18">
        <v>20</v>
      </c>
      <c r="F52" s="18">
        <v>7.0800000000000002E-2</v>
      </c>
      <c r="G52" s="18">
        <f t="shared" si="1"/>
        <v>19.929200000000002</v>
      </c>
      <c r="H52" s="19">
        <f t="shared" si="2"/>
        <v>99.646000000000015</v>
      </c>
      <c r="I52" s="20">
        <f t="shared" si="3"/>
        <v>1.7800688248760528E-2</v>
      </c>
      <c r="J52" s="21"/>
      <c r="K52" s="18">
        <v>0</v>
      </c>
      <c r="L52" s="22"/>
      <c r="M52" s="18">
        <v>0</v>
      </c>
      <c r="N52" s="22"/>
      <c r="O52" s="18">
        <v>0</v>
      </c>
      <c r="P52" s="22"/>
      <c r="Q52" s="18">
        <f t="shared" si="0"/>
        <v>0</v>
      </c>
      <c r="T52" s="57">
        <f t="shared" si="5"/>
        <v>1224</v>
      </c>
      <c r="U52" s="57">
        <f>'D2-2-2 (2014)'!T52-T52</f>
        <v>0</v>
      </c>
      <c r="V52" s="57">
        <f t="shared" si="4"/>
        <v>0</v>
      </c>
    </row>
    <row r="53" spans="1:23" ht="12.6" x14ac:dyDescent="0.25">
      <c r="A53" s="4">
        <f>A50+1</f>
        <v>23</v>
      </c>
      <c r="B53" s="55">
        <v>40812</v>
      </c>
      <c r="C53" s="56">
        <v>4.3900000000000002E-2</v>
      </c>
      <c r="D53" s="55">
        <v>51770</v>
      </c>
      <c r="E53" s="18">
        <v>75.000000000000014</v>
      </c>
      <c r="F53" s="18">
        <v>0.4878350892857144</v>
      </c>
      <c r="G53" s="18">
        <f t="shared" si="1"/>
        <v>74.512164910714304</v>
      </c>
      <c r="H53" s="19">
        <f t="shared" si="2"/>
        <v>99.34955321428572</v>
      </c>
      <c r="I53" s="20">
        <f t="shared" si="3"/>
        <v>4.4293944831116892E-2</v>
      </c>
      <c r="J53" s="21"/>
      <c r="K53" s="18">
        <v>75.000000000000014</v>
      </c>
      <c r="L53" s="22"/>
      <c r="M53" s="18">
        <v>75.000000000000014</v>
      </c>
      <c r="N53" s="22"/>
      <c r="O53" s="18">
        <v>75.000000000000014</v>
      </c>
      <c r="P53" s="22"/>
      <c r="Q53" s="18">
        <f t="shared" si="0"/>
        <v>3.3220458623337676</v>
      </c>
      <c r="T53" s="57">
        <f t="shared" si="5"/>
        <v>1224</v>
      </c>
      <c r="U53" s="57">
        <f>'D2-2-2 (2014)'!T53-T53</f>
        <v>0</v>
      </c>
      <c r="V53" s="57">
        <f t="shared" si="4"/>
        <v>0</v>
      </c>
    </row>
    <row r="54" spans="1:23" ht="12.6" x14ac:dyDescent="0.25">
      <c r="A54" s="4">
        <f>A53+1</f>
        <v>24</v>
      </c>
      <c r="B54" s="55">
        <v>40899</v>
      </c>
      <c r="C54" s="56">
        <v>0.04</v>
      </c>
      <c r="D54" s="55">
        <v>55509</v>
      </c>
      <c r="E54" s="18">
        <v>30.000000000000004</v>
      </c>
      <c r="F54" s="18">
        <v>0.15900000000000003</v>
      </c>
      <c r="G54" s="18">
        <f t="shared" si="1"/>
        <v>29.841000000000005</v>
      </c>
      <c r="H54" s="63">
        <f t="shared" si="2"/>
        <v>99.47</v>
      </c>
      <c r="I54" s="20">
        <f t="shared" si="3"/>
        <v>4.0267767154825558E-2</v>
      </c>
      <c r="J54" s="21"/>
      <c r="K54" s="18">
        <v>30.000000000000004</v>
      </c>
      <c r="L54" s="22"/>
      <c r="M54" s="18">
        <v>30.000000000000004</v>
      </c>
      <c r="N54" s="22"/>
      <c r="O54" s="18">
        <v>30.000000000000004</v>
      </c>
      <c r="P54" s="22"/>
      <c r="Q54" s="18">
        <f t="shared" si="0"/>
        <v>1.2080330146447669</v>
      </c>
      <c r="R54" s="29"/>
      <c r="S54" s="29"/>
      <c r="T54" s="57">
        <f t="shared" si="5"/>
        <v>1149</v>
      </c>
      <c r="U54" s="57">
        <f>'D2-2-2 (2014)'!T54-T54</f>
        <v>0</v>
      </c>
      <c r="V54" s="57">
        <f t="shared" si="4"/>
        <v>0</v>
      </c>
    </row>
    <row r="55" spans="1:23" ht="12.6" x14ac:dyDescent="0.25">
      <c r="A55" s="4">
        <f t="shared" ref="A55:A59" si="6">A54+1</f>
        <v>25</v>
      </c>
      <c r="B55" s="55">
        <v>40921</v>
      </c>
      <c r="C55" s="56">
        <v>3.2000000000000001E-2</v>
      </c>
      <c r="D55" s="55">
        <v>44574</v>
      </c>
      <c r="E55" s="18">
        <v>125.99999999999999</v>
      </c>
      <c r="F55" s="18">
        <v>0.66199229999999998</v>
      </c>
      <c r="G55" s="18">
        <f t="shared" si="1"/>
        <v>125.33800769999999</v>
      </c>
      <c r="H55" s="63">
        <f t="shared" si="2"/>
        <v>99.474609285714294</v>
      </c>
      <c r="I55" s="20">
        <f t="shared" si="3"/>
        <v>3.2619967969588264E-2</v>
      </c>
      <c r="J55" s="21"/>
      <c r="K55" s="18">
        <v>125.99999999999999</v>
      </c>
      <c r="L55" s="22"/>
      <c r="M55" s="18">
        <v>125.99999999999999</v>
      </c>
      <c r="N55" s="22"/>
      <c r="O55" s="18">
        <v>125.99999999999999</v>
      </c>
      <c r="P55" s="22"/>
      <c r="Q55" s="18">
        <f t="shared" si="0"/>
        <v>4.1101159641681209</v>
      </c>
      <c r="R55" s="29"/>
      <c r="S55" s="29"/>
      <c r="T55" s="57">
        <f t="shared" si="5"/>
        <v>1119</v>
      </c>
      <c r="U55" s="57">
        <f>'D2-2-2 (2014)'!T55-T55</f>
        <v>0</v>
      </c>
      <c r="V55" s="57">
        <f t="shared" si="4"/>
        <v>0</v>
      </c>
    </row>
    <row r="56" spans="1:23" ht="12.6" x14ac:dyDescent="0.25">
      <c r="A56" s="4">
        <f t="shared" si="6"/>
        <v>26</v>
      </c>
      <c r="B56" s="55">
        <v>41051</v>
      </c>
      <c r="C56" s="56">
        <v>3.2000000000000001E-2</v>
      </c>
      <c r="D56" s="55">
        <v>44574</v>
      </c>
      <c r="E56" s="18">
        <v>135</v>
      </c>
      <c r="F56" s="18">
        <v>-1.3144500000000003</v>
      </c>
      <c r="G56" s="18">
        <f t="shared" si="1"/>
        <v>136.31444999999999</v>
      </c>
      <c r="H56" s="63">
        <f t="shared" si="2"/>
        <v>100.97366666666667</v>
      </c>
      <c r="I56" s="20">
        <f t="shared" si="3"/>
        <v>3.0821967737093215E-2</v>
      </c>
      <c r="J56" s="21"/>
      <c r="K56" s="18">
        <v>135</v>
      </c>
      <c r="L56" s="22"/>
      <c r="M56" s="18">
        <v>135</v>
      </c>
      <c r="N56" s="22"/>
      <c r="O56" s="18">
        <v>135</v>
      </c>
      <c r="P56" s="22"/>
      <c r="Q56" s="18">
        <f t="shared" si="0"/>
        <v>4.1609656445075842</v>
      </c>
      <c r="R56" s="29"/>
      <c r="S56" s="29"/>
      <c r="T56" s="57">
        <f t="shared" si="5"/>
        <v>993</v>
      </c>
      <c r="U56" s="57">
        <f>'D2-2-2 (2014)'!T56-T56</f>
        <v>0</v>
      </c>
      <c r="V56" s="57">
        <f t="shared" si="4"/>
        <v>0</v>
      </c>
    </row>
    <row r="57" spans="1:23" ht="12.6" x14ac:dyDescent="0.25">
      <c r="A57" s="4">
        <f t="shared" si="6"/>
        <v>27</v>
      </c>
      <c r="B57" s="55">
        <v>41051</v>
      </c>
      <c r="C57" s="56">
        <v>0.04</v>
      </c>
      <c r="D57" s="55">
        <v>55509</v>
      </c>
      <c r="E57" s="18">
        <v>56.249999999999993</v>
      </c>
      <c r="F57" s="18">
        <v>0.27731249999999996</v>
      </c>
      <c r="G57" s="18">
        <f t="shared" si="1"/>
        <v>55.972687499999992</v>
      </c>
      <c r="H57" s="63">
        <f t="shared" si="2"/>
        <v>99.507000000000005</v>
      </c>
      <c r="I57" s="20">
        <f t="shared" si="3"/>
        <v>4.0248663718507861E-2</v>
      </c>
      <c r="J57" s="21"/>
      <c r="K57" s="18">
        <v>56.249999999999993</v>
      </c>
      <c r="L57" s="22"/>
      <c r="M57" s="18">
        <v>56.249999999999993</v>
      </c>
      <c r="N57" s="22"/>
      <c r="O57" s="18">
        <v>56.249999999999993</v>
      </c>
      <c r="P57" s="22"/>
      <c r="Q57" s="18">
        <f t="shared" si="0"/>
        <v>2.263987334166067</v>
      </c>
      <c r="R57" s="29"/>
      <c r="S57" s="29"/>
      <c r="T57" s="57">
        <f t="shared" si="5"/>
        <v>858</v>
      </c>
      <c r="U57" s="57">
        <f>'D2-2-2 (2014)'!T57-T57</f>
        <v>3149.9279999999999</v>
      </c>
      <c r="V57" s="57">
        <f t="shared" si="4"/>
        <v>0</v>
      </c>
    </row>
    <row r="58" spans="1:23" ht="12.6" x14ac:dyDescent="0.25">
      <c r="A58" s="4">
        <f t="shared" si="6"/>
        <v>28</v>
      </c>
      <c r="B58" s="55">
        <v>41121</v>
      </c>
      <c r="C58" s="56">
        <v>3.7900000000000003E-2</v>
      </c>
      <c r="D58" s="55">
        <v>59383</v>
      </c>
      <c r="E58" s="18">
        <v>22.500000000000004</v>
      </c>
      <c r="F58" s="18">
        <v>0.11969310000000001</v>
      </c>
      <c r="G58" s="18">
        <f t="shared" si="1"/>
        <v>22.380306900000004</v>
      </c>
      <c r="H58" s="63">
        <f t="shared" si="2"/>
        <v>99.468030666666678</v>
      </c>
      <c r="I58" s="20">
        <f t="shared" si="3"/>
        <v>3.8139035764767813E-2</v>
      </c>
      <c r="J58" s="21"/>
      <c r="K58" s="18">
        <v>22.500000000000004</v>
      </c>
      <c r="L58" s="22"/>
      <c r="M58" s="18">
        <v>22.500000000000004</v>
      </c>
      <c r="N58" s="22"/>
      <c r="O58" s="18">
        <v>22.500000000000004</v>
      </c>
      <c r="P58" s="22"/>
      <c r="Q58" s="18">
        <f t="shared" si="0"/>
        <v>0.85812830470727597</v>
      </c>
      <c r="R58" s="29"/>
      <c r="S58" s="29"/>
      <c r="T58" s="57">
        <f t="shared" si="5"/>
        <v>801.75</v>
      </c>
      <c r="U58" s="57">
        <f>'D2-2-2 (2014)'!T58-T58</f>
        <v>3149.9279999999999</v>
      </c>
      <c r="V58" s="57">
        <f t="shared" si="4"/>
        <v>0</v>
      </c>
    </row>
    <row r="59" spans="1:23" ht="12.6" x14ac:dyDescent="0.25">
      <c r="A59" s="4">
        <f t="shared" si="6"/>
        <v>29</v>
      </c>
      <c r="B59" s="55">
        <v>41137</v>
      </c>
      <c r="C59" s="56">
        <v>3.7900000000000003E-2</v>
      </c>
      <c r="D59" s="55">
        <v>59383</v>
      </c>
      <c r="E59" s="18">
        <v>94</v>
      </c>
      <c r="F59" s="18">
        <v>0.75293999999999994</v>
      </c>
      <c r="G59" s="18">
        <f t="shared" si="1"/>
        <v>93.247060000000005</v>
      </c>
      <c r="H59" s="63">
        <f t="shared" si="2"/>
        <v>99.198999999999998</v>
      </c>
      <c r="I59" s="20">
        <f t="shared" si="3"/>
        <v>3.8260138861393185E-2</v>
      </c>
      <c r="J59" s="21"/>
      <c r="K59" s="18">
        <v>94</v>
      </c>
      <c r="L59" s="22"/>
      <c r="M59" s="18">
        <v>94</v>
      </c>
      <c r="N59" s="22"/>
      <c r="O59" s="18">
        <v>94</v>
      </c>
      <c r="P59" s="22"/>
      <c r="Q59" s="18">
        <f t="shared" si="0"/>
        <v>3.5964530529709595</v>
      </c>
      <c r="R59" s="29"/>
      <c r="S59" s="29"/>
      <c r="T59" s="57">
        <f t="shared" si="5"/>
        <v>3829.1779999999999</v>
      </c>
      <c r="U59" s="57">
        <f>'D2-2-2 (2014)'!T59-T59</f>
        <v>100</v>
      </c>
      <c r="V59" s="57">
        <f t="shared" si="4"/>
        <v>0</v>
      </c>
    </row>
    <row r="60" spans="1:23" ht="12.6" hidden="1" x14ac:dyDescent="0.25">
      <c r="A60" s="4"/>
      <c r="B60" s="55">
        <v>41246</v>
      </c>
      <c r="C60" s="56">
        <v>1.6650000000000002E-2</v>
      </c>
      <c r="D60" s="55">
        <v>42707</v>
      </c>
      <c r="E60" s="18">
        <v>20</v>
      </c>
      <c r="F60" s="18">
        <v>0.06</v>
      </c>
      <c r="G60" s="18">
        <f t="shared" si="1"/>
        <v>19.940000000000001</v>
      </c>
      <c r="H60" s="63">
        <f t="shared" si="2"/>
        <v>99.700000000000017</v>
      </c>
      <c r="I60" s="20">
        <f t="shared" si="3"/>
        <v>1.7429710364210739E-2</v>
      </c>
      <c r="J60" s="21"/>
      <c r="K60" s="18">
        <v>0</v>
      </c>
      <c r="L60" s="22"/>
      <c r="M60" s="18">
        <v>0</v>
      </c>
      <c r="N60" s="22"/>
      <c r="O60" s="18">
        <v>0</v>
      </c>
      <c r="P60" s="22"/>
      <c r="Q60" s="18">
        <f t="shared" si="0"/>
        <v>0</v>
      </c>
      <c r="R60" s="29"/>
      <c r="S60" s="29"/>
      <c r="T60" s="57">
        <f t="shared" si="5"/>
        <v>3735.1779999999999</v>
      </c>
      <c r="U60" s="57">
        <f>'D2-2-2 (2014)'!T60-T60</f>
        <v>3249.9279999999999</v>
      </c>
      <c r="V60" s="57">
        <f t="shared" si="4"/>
        <v>0</v>
      </c>
    </row>
    <row r="61" spans="1:23" ht="12.6" x14ac:dyDescent="0.25">
      <c r="A61" s="4">
        <f>A59+1</f>
        <v>30</v>
      </c>
      <c r="B61" s="55">
        <v>41556</v>
      </c>
      <c r="C61" s="56">
        <v>4.5900000000000003E-2</v>
      </c>
      <c r="D61" s="55">
        <v>52513</v>
      </c>
      <c r="E61" s="18">
        <v>195.75</v>
      </c>
      <c r="F61" s="18">
        <v>1.1257029113924051</v>
      </c>
      <c r="G61" s="18">
        <f t="shared" si="1"/>
        <v>194.62429708860759</v>
      </c>
      <c r="H61" s="63">
        <f t="shared" si="2"/>
        <v>99.424928270042187</v>
      </c>
      <c r="I61" s="20">
        <f t="shared" si="3"/>
        <v>4.6256400530599484E-2</v>
      </c>
      <c r="J61" s="21"/>
      <c r="K61" s="18">
        <v>195.75</v>
      </c>
      <c r="L61" s="22"/>
      <c r="M61" s="18">
        <v>195.75</v>
      </c>
      <c r="N61" s="22"/>
      <c r="O61" s="18">
        <v>195.75</v>
      </c>
      <c r="P61" s="22"/>
      <c r="Q61" s="18">
        <f t="shared" si="0"/>
        <v>9.0546904038648481</v>
      </c>
      <c r="R61" s="29"/>
      <c r="S61" s="29"/>
      <c r="T61" s="57">
        <f t="shared" si="5"/>
        <v>3735.1779999999999</v>
      </c>
      <c r="U61" s="57">
        <f>'D2-2-2 (2014)'!T61-T61</f>
        <v>3249.9279999999999</v>
      </c>
      <c r="V61" s="57">
        <f t="shared" si="4"/>
        <v>0</v>
      </c>
    </row>
    <row r="62" spans="1:23" ht="12.6" x14ac:dyDescent="0.25">
      <c r="A62" s="4">
        <f>A61+1</f>
        <v>31</v>
      </c>
      <c r="B62" s="55">
        <v>41556</v>
      </c>
      <c r="C62" s="56">
        <v>2.7799999999999998E-2</v>
      </c>
      <c r="D62" s="55">
        <v>43382</v>
      </c>
      <c r="E62" s="18">
        <v>337.5</v>
      </c>
      <c r="F62" s="18">
        <v>1.397492088607595</v>
      </c>
      <c r="G62" s="18">
        <f t="shared" si="1"/>
        <v>336.10250791139242</v>
      </c>
      <c r="H62" s="63">
        <f t="shared" si="2"/>
        <v>99.585928270042203</v>
      </c>
      <c r="I62" s="20">
        <f t="shared" si="3"/>
        <v>2.8694888966297905E-2</v>
      </c>
      <c r="J62" s="21"/>
      <c r="K62" s="18">
        <v>337.5</v>
      </c>
      <c r="L62" s="22"/>
      <c r="M62" s="18">
        <v>337.5</v>
      </c>
      <c r="N62" s="22"/>
      <c r="O62" s="18">
        <v>337.5</v>
      </c>
      <c r="P62" s="22"/>
      <c r="Q62" s="18">
        <f t="shared" si="0"/>
        <v>9.6845250261255433</v>
      </c>
      <c r="R62" s="29"/>
      <c r="S62" s="29"/>
      <c r="T62" s="57">
        <f t="shared" si="5"/>
        <v>6589.3559999999998</v>
      </c>
      <c r="U62" s="57">
        <f>'D2-2-2 (2014)'!T62-T62</f>
        <v>200</v>
      </c>
      <c r="V62" s="57">
        <f t="shared" si="4"/>
        <v>0</v>
      </c>
    </row>
    <row r="63" spans="1:23" x14ac:dyDescent="0.2">
      <c r="A63" s="4">
        <f>A62+1</f>
        <v>32</v>
      </c>
      <c r="B63" s="55">
        <v>41668</v>
      </c>
      <c r="C63" s="56">
        <v>4.2900000000000001E-2</v>
      </c>
      <c r="D63" s="55">
        <v>59930</v>
      </c>
      <c r="E63" s="18">
        <v>20</v>
      </c>
      <c r="F63" s="18">
        <v>0.1124</v>
      </c>
      <c r="G63" s="18">
        <f t="shared" si="1"/>
        <v>19.887599999999999</v>
      </c>
      <c r="H63" s="63">
        <f t="shared" si="2"/>
        <v>99.437999999999988</v>
      </c>
      <c r="I63" s="20">
        <f t="shared" si="3"/>
        <v>4.3175154293161919E-2</v>
      </c>
      <c r="J63" s="21"/>
      <c r="K63" s="18">
        <v>20</v>
      </c>
      <c r="L63" s="22"/>
      <c r="M63" s="18">
        <v>20</v>
      </c>
      <c r="N63" s="22"/>
      <c r="O63" s="18">
        <v>20</v>
      </c>
      <c r="P63" s="22"/>
      <c r="Q63" s="18">
        <f t="shared" si="0"/>
        <v>0.86350308586323843</v>
      </c>
      <c r="R63" s="29"/>
      <c r="S63" s="29"/>
      <c r="T63" s="57">
        <f t="shared" si="5"/>
        <v>6251.8559999999998</v>
      </c>
      <c r="U63" s="57">
        <f>'D2-2-2 (2014)'!T63-T63</f>
        <v>200</v>
      </c>
      <c r="V63" s="57">
        <f t="shared" si="4"/>
        <v>0</v>
      </c>
    </row>
    <row r="64" spans="1:23" x14ac:dyDescent="0.2">
      <c r="A64" s="4">
        <f>A63+1</f>
        <v>33</v>
      </c>
      <c r="B64" s="55">
        <v>41796</v>
      </c>
      <c r="C64" s="56">
        <v>4.1700000000000001E-2</v>
      </c>
      <c r="D64" s="55">
        <v>52754</v>
      </c>
      <c r="E64" s="18">
        <v>132</v>
      </c>
      <c r="F64" s="18">
        <v>0.79464000000000001</v>
      </c>
      <c r="G64" s="18">
        <f t="shared" si="1"/>
        <v>131.20536000000001</v>
      </c>
      <c r="H64" s="63">
        <f t="shared" si="2"/>
        <v>99.39800000000001</v>
      </c>
      <c r="I64" s="20">
        <f t="shared" si="3"/>
        <v>4.2055036637698814E-2</v>
      </c>
      <c r="J64" s="21"/>
      <c r="K64" s="18">
        <v>132</v>
      </c>
      <c r="L64" s="22"/>
      <c r="M64" s="18">
        <v>132</v>
      </c>
      <c r="N64" s="22"/>
      <c r="O64" s="18">
        <v>132</v>
      </c>
      <c r="P64" s="22"/>
      <c r="Q64" s="18">
        <f t="shared" si="0"/>
        <v>5.5512648361762436</v>
      </c>
      <c r="R64" s="29"/>
      <c r="S64" s="29"/>
      <c r="T64" s="57">
        <f t="shared" si="5"/>
        <v>6331.8559999999998</v>
      </c>
      <c r="U64" s="57">
        <f>'D2-2-2 (2014)'!T64-T64</f>
        <v>100</v>
      </c>
      <c r="V64" s="57">
        <f t="shared" si="4"/>
        <v>0</v>
      </c>
    </row>
    <row r="65" spans="1:22" ht="12.6" hidden="1" x14ac:dyDescent="0.25">
      <c r="A65" s="4"/>
      <c r="B65" s="55">
        <v>41719</v>
      </c>
      <c r="C65" s="56">
        <v>3.7000000000000002E-3</v>
      </c>
      <c r="D65" s="55">
        <v>43545</v>
      </c>
      <c r="E65" s="18">
        <v>50</v>
      </c>
      <c r="F65" s="18">
        <v>0.17500000000000002</v>
      </c>
      <c r="G65" s="18">
        <f t="shared" si="1"/>
        <v>49.825000000000003</v>
      </c>
      <c r="H65" s="63">
        <f t="shared" si="2"/>
        <v>99.65</v>
      </c>
      <c r="I65" s="20">
        <f t="shared" si="3"/>
        <v>4.4085144184251223E-3</v>
      </c>
      <c r="J65" s="21"/>
      <c r="K65" s="18"/>
      <c r="L65" s="22"/>
      <c r="M65" s="18"/>
      <c r="N65" s="22"/>
      <c r="O65" s="18"/>
      <c r="P65" s="22"/>
      <c r="Q65" s="18">
        <f t="shared" si="0"/>
        <v>0</v>
      </c>
      <c r="R65" s="29"/>
      <c r="S65" s="29"/>
      <c r="T65" s="57">
        <f t="shared" si="5"/>
        <v>6199.8559999999998</v>
      </c>
      <c r="U65" s="57">
        <f>'D2-2-2 (2014)'!T65-T65</f>
        <v>-6199.8559999999998</v>
      </c>
      <c r="V65" s="57">
        <f t="shared" si="4"/>
        <v>0</v>
      </c>
    </row>
    <row r="66" spans="1:22" ht="12.6" hidden="1" x14ac:dyDescent="0.25">
      <c r="A66" s="4"/>
      <c r="B66" s="55">
        <v>41773</v>
      </c>
      <c r="C66" s="56">
        <v>3.7000000000000002E-3</v>
      </c>
      <c r="D66" s="55">
        <v>43599</v>
      </c>
      <c r="E66" s="18">
        <v>20</v>
      </c>
      <c r="F66" s="18">
        <v>5.04E-2</v>
      </c>
      <c r="G66" s="18">
        <f t="shared" si="1"/>
        <v>19.9496</v>
      </c>
      <c r="H66" s="63">
        <f t="shared" si="2"/>
        <v>99.748000000000005</v>
      </c>
      <c r="I66" s="20">
        <f t="shared" si="3"/>
        <v>4.2098532600359801E-3</v>
      </c>
      <c r="J66" s="21"/>
      <c r="K66" s="18"/>
      <c r="L66" s="22"/>
      <c r="M66" s="18"/>
      <c r="N66" s="22"/>
      <c r="O66" s="18"/>
      <c r="P66" s="22"/>
      <c r="Q66" s="18">
        <f t="shared" si="0"/>
        <v>0</v>
      </c>
      <c r="R66" s="29"/>
      <c r="S66" s="29"/>
      <c r="T66" s="57">
        <f t="shared" si="5"/>
        <v>6199.8559999999998</v>
      </c>
      <c r="U66" s="57">
        <f>'D2-2-2 (2014)'!T66-T66</f>
        <v>-6199.8559999999998</v>
      </c>
      <c r="V66" s="57">
        <f t="shared" si="4"/>
        <v>0</v>
      </c>
    </row>
    <row r="67" spans="1:22" ht="12.6" hidden="1" x14ac:dyDescent="0.25">
      <c r="A67" s="4"/>
      <c r="B67" s="55">
        <v>41814</v>
      </c>
      <c r="C67" s="56">
        <v>3.7000000000000002E-3</v>
      </c>
      <c r="D67" s="55">
        <v>43640</v>
      </c>
      <c r="E67" s="18">
        <v>21.200000000000003</v>
      </c>
      <c r="F67" s="18">
        <v>5.3848000000000014E-2</v>
      </c>
      <c r="G67" s="18">
        <f t="shared" si="1"/>
        <v>21.146152000000004</v>
      </c>
      <c r="H67" s="63">
        <f t="shared" si="2"/>
        <v>99.745999999999995</v>
      </c>
      <c r="I67" s="20">
        <f t="shared" si="3"/>
        <v>4.2139054110429371E-3</v>
      </c>
      <c r="J67" s="21"/>
      <c r="K67" s="18"/>
      <c r="L67" s="22"/>
      <c r="M67" s="18"/>
      <c r="N67" s="22"/>
      <c r="O67" s="18"/>
      <c r="P67" s="22"/>
      <c r="Q67" s="18">
        <f t="shared" si="0"/>
        <v>0</v>
      </c>
      <c r="R67" s="29"/>
      <c r="S67" s="29"/>
      <c r="T67" s="57">
        <f t="shared" si="5"/>
        <v>6199.8559999999998</v>
      </c>
      <c r="U67" s="57">
        <f>'D2-2-2 (2014)'!T67-T67</f>
        <v>-6199.8559999999998</v>
      </c>
      <c r="V67" s="57">
        <f t="shared" si="4"/>
        <v>0</v>
      </c>
    </row>
    <row r="68" spans="1:22" ht="12.6" hidden="1" x14ac:dyDescent="0.25">
      <c r="A68" s="4"/>
      <c r="B68" s="55">
        <v>42186</v>
      </c>
      <c r="C68" s="56">
        <v>4.0000000000000001E-3</v>
      </c>
      <c r="D68" s="55">
        <v>49491</v>
      </c>
      <c r="E68" s="18">
        <v>150</v>
      </c>
      <c r="F68" s="18">
        <v>0.75</v>
      </c>
      <c r="G68" s="18">
        <f t="shared" si="1"/>
        <v>149.25</v>
      </c>
      <c r="H68" s="63">
        <f t="shared" si="2"/>
        <v>99.5</v>
      </c>
      <c r="I68" s="20">
        <f t="shared" si="3"/>
        <v>4.261070024015194E-3</v>
      </c>
      <c r="J68" s="21"/>
      <c r="K68" s="18"/>
      <c r="L68" s="22"/>
      <c r="M68" s="18"/>
      <c r="N68" s="22"/>
      <c r="O68" s="18"/>
      <c r="P68" s="22"/>
      <c r="Q68" s="18">
        <f t="shared" si="0"/>
        <v>0</v>
      </c>
      <c r="R68" s="29"/>
      <c r="S68" s="29"/>
      <c r="T68" s="57">
        <f t="shared" si="5"/>
        <v>6199.8559999999998</v>
      </c>
      <c r="U68" s="57">
        <f>'D2-2-2 (2014)'!T68-T68</f>
        <v>-6199.8559999999998</v>
      </c>
      <c r="V68" s="57">
        <f t="shared" si="4"/>
        <v>0</v>
      </c>
    </row>
    <row r="69" spans="1:22" ht="12.75" hidden="1" customHeight="1" x14ac:dyDescent="0.25">
      <c r="A69" s="4"/>
      <c r="B69" s="55">
        <v>42552</v>
      </c>
      <c r="C69" s="56">
        <v>4.0000000000000001E-3</v>
      </c>
      <c r="D69" s="55">
        <v>49857</v>
      </c>
      <c r="E69" s="18">
        <v>30</v>
      </c>
      <c r="F69" s="18">
        <v>0.15000000000000002</v>
      </c>
      <c r="G69" s="18">
        <f t="shared" si="1"/>
        <v>29.85</v>
      </c>
      <c r="H69" s="63">
        <f t="shared" si="2"/>
        <v>99.5</v>
      </c>
      <c r="I69" s="20">
        <f>IF(B69=DATE(1999,4,1),C69,YIELD(B69,D69,C69,H69,100,2,0))</f>
        <v>4.261070024015194E-3</v>
      </c>
      <c r="J69" s="21"/>
      <c r="K69" s="18">
        <v>0</v>
      </c>
      <c r="L69" s="22"/>
      <c r="M69" s="18">
        <v>0</v>
      </c>
      <c r="N69" s="22"/>
      <c r="O69" s="18">
        <v>0</v>
      </c>
      <c r="P69" s="22"/>
      <c r="Q69" s="18">
        <f t="shared" si="0"/>
        <v>0</v>
      </c>
      <c r="R69" s="29"/>
      <c r="S69" s="29"/>
      <c r="T69" s="57">
        <f t="shared" si="5"/>
        <v>6199.8559999999998</v>
      </c>
      <c r="U69" s="57">
        <f>'D2-2-2 (2014)'!T69-T69</f>
        <v>-6199.8559999999998</v>
      </c>
      <c r="V69" s="57">
        <f t="shared" si="4"/>
        <v>0</v>
      </c>
    </row>
    <row r="70" spans="1:22" x14ac:dyDescent="0.2">
      <c r="A70" s="4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22" x14ac:dyDescent="0.2">
      <c r="A71" s="4">
        <f>A64+1</f>
        <v>34</v>
      </c>
      <c r="B71" s="29"/>
      <c r="C71" s="69" t="s">
        <v>54</v>
      </c>
      <c r="D71" s="29"/>
      <c r="E71" s="29"/>
      <c r="F71" s="60"/>
      <c r="G71" s="29"/>
      <c r="H71" s="29"/>
      <c r="I71" s="29"/>
      <c r="J71" s="29"/>
      <c r="K71" s="78">
        <f>SUM(K14:K70)</f>
        <v>3149.9279999999999</v>
      </c>
      <c r="L71" s="40"/>
      <c r="M71" s="78">
        <f>SUM(M14:M70)</f>
        <v>3049.9279999999999</v>
      </c>
      <c r="N71" s="40"/>
      <c r="O71" s="78">
        <f>SUM(O14:O70)</f>
        <v>3119.1587692307689</v>
      </c>
      <c r="P71" s="40"/>
      <c r="Q71" s="78">
        <f>SUM(Q14:Q70)</f>
        <v>150.12867838610234</v>
      </c>
      <c r="R71" s="22"/>
      <c r="S71" s="30"/>
      <c r="U71" s="57">
        <f>'D2-2-2 (2014)'!O69-O71</f>
        <v>31.769230769230944</v>
      </c>
    </row>
    <row r="72" spans="1:22" x14ac:dyDescent="0.2">
      <c r="A72" s="4">
        <f>A71+1</f>
        <v>35</v>
      </c>
      <c r="B72" s="29"/>
      <c r="C72" s="29" t="s">
        <v>55</v>
      </c>
      <c r="D72" s="29"/>
      <c r="E72" s="29"/>
      <c r="F72" s="70"/>
      <c r="G72" s="29"/>
      <c r="H72" s="29"/>
      <c r="I72" s="29"/>
      <c r="J72" s="29"/>
      <c r="K72" s="42"/>
      <c r="L72" s="42"/>
      <c r="M72" s="42"/>
      <c r="N72" s="42"/>
      <c r="O72" s="42"/>
      <c r="P72" s="42"/>
      <c r="Q72" s="42">
        <v>0.87766564342354414</v>
      </c>
      <c r="R72" s="22"/>
      <c r="S72" s="27"/>
    </row>
    <row r="73" spans="1:22" x14ac:dyDescent="0.2">
      <c r="A73" s="4">
        <f>A72+1</f>
        <v>36</v>
      </c>
      <c r="B73" s="29"/>
      <c r="C73" s="29" t="s">
        <v>56</v>
      </c>
      <c r="D73" s="29"/>
      <c r="E73" s="29"/>
      <c r="F73" s="70"/>
      <c r="G73" s="29"/>
      <c r="H73" s="29"/>
      <c r="I73" s="29"/>
      <c r="J73" s="29"/>
      <c r="K73" s="42"/>
      <c r="L73" s="42"/>
      <c r="M73" s="42"/>
      <c r="N73" s="42"/>
      <c r="O73" s="42"/>
      <c r="P73" s="42"/>
      <c r="Q73" s="42">
        <v>2.2272773105097716</v>
      </c>
      <c r="R73" s="22"/>
      <c r="S73" s="27"/>
    </row>
    <row r="74" spans="1:22" ht="13.5" thickBot="1" x14ac:dyDescent="0.25">
      <c r="A74" s="4">
        <f>A73+1</f>
        <v>37</v>
      </c>
      <c r="B74" s="29"/>
      <c r="C74" s="69" t="s">
        <v>14</v>
      </c>
      <c r="D74" s="29"/>
      <c r="E74" s="29"/>
      <c r="F74" s="70"/>
      <c r="G74" s="29"/>
      <c r="H74" s="29"/>
      <c r="I74" s="29"/>
      <c r="J74" s="29"/>
      <c r="K74" s="71">
        <f>SUM(K71:K73)</f>
        <v>3149.9279999999999</v>
      </c>
      <c r="L74" s="72"/>
      <c r="M74" s="71">
        <f>SUM(M71:M73)</f>
        <v>3049.9279999999999</v>
      </c>
      <c r="N74" s="72"/>
      <c r="O74" s="71">
        <f>SUM(O71:O73)</f>
        <v>3119.1587692307689</v>
      </c>
      <c r="P74" s="72"/>
      <c r="Q74" s="71">
        <f>SUM(Q71:Q73)</f>
        <v>153.23362134003565</v>
      </c>
      <c r="R74" s="22"/>
      <c r="S74" s="73">
        <f>Q74/O74</f>
        <v>4.9126585940934754E-2</v>
      </c>
    </row>
    <row r="75" spans="1:22" ht="13.5" thickTop="1" x14ac:dyDescent="0.2">
      <c r="A75" s="4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U75" s="2" t="s">
        <v>60</v>
      </c>
      <c r="V75" s="74" t="s">
        <v>61</v>
      </c>
    </row>
    <row r="76" spans="1:22" ht="12.6" hidden="1" x14ac:dyDescent="0.25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79">
        <f>'D2-2-2 (2014)'!M72-M74</f>
        <v>100</v>
      </c>
      <c r="N76" s="29"/>
      <c r="O76" s="29"/>
      <c r="P76" s="29"/>
      <c r="Q76" s="29"/>
      <c r="R76" s="29"/>
      <c r="S76" s="29"/>
      <c r="U76" s="2" t="s">
        <v>67</v>
      </c>
      <c r="V76" s="2" t="s">
        <v>62</v>
      </c>
    </row>
    <row r="77" spans="1:22" x14ac:dyDescent="0.2">
      <c r="A77" s="80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U77" s="2" t="s">
        <v>60</v>
      </c>
      <c r="V77" s="2" t="s">
        <v>63</v>
      </c>
    </row>
    <row r="78" spans="1:22" x14ac:dyDescent="0.2">
      <c r="A78" s="80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U78" s="2" t="s">
        <v>60</v>
      </c>
      <c r="V78" s="29" t="s">
        <v>64</v>
      </c>
    </row>
    <row r="79" spans="1:22" x14ac:dyDescent="0.2">
      <c r="A79" s="4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U79" s="2" t="s">
        <v>60</v>
      </c>
      <c r="V79" s="2" t="s">
        <v>53</v>
      </c>
    </row>
    <row r="80" spans="1:22" x14ac:dyDescent="0.2">
      <c r="A80" s="4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x14ac:dyDescent="0.2">
      <c r="A81" s="4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x14ac:dyDescent="0.2">
      <c r="A82" s="4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x14ac:dyDescent="0.2">
      <c r="A83" s="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x14ac:dyDescent="0.2">
      <c r="A84" s="4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x14ac:dyDescent="0.2">
      <c r="A85" s="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x14ac:dyDescent="0.2">
      <c r="A86" s="4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x14ac:dyDescent="0.2">
      <c r="A87" s="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x14ac:dyDescent="0.2">
      <c r="A88" s="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x14ac:dyDescent="0.2">
      <c r="A89" s="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x14ac:dyDescent="0.2">
      <c r="A90" s="4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x14ac:dyDescent="0.2">
      <c r="A91" s="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x14ac:dyDescent="0.2">
      <c r="A92" s="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x14ac:dyDescent="0.2">
      <c r="A93" s="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x14ac:dyDescent="0.2">
      <c r="A94" s="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x14ac:dyDescent="0.2">
      <c r="A95" s="76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8" orientation="landscape" r:id="rId1"/>
  <headerFooter alignWithMargins="0">
    <oddHeader xml:space="preserve">&amp;R&amp;"Times New Roman,Regular"&amp;9Filed: 2017-03-31
EB-2017-0049 
Exhibit D2
Tab 2
Schedule 2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view="pageBreakPreview" zoomScale="60" zoomScaleNormal="115" workbookViewId="0">
      <selection activeCell="S20" sqref="S20"/>
    </sheetView>
  </sheetViews>
  <sheetFormatPr defaultColWidth="10.28515625" defaultRowHeight="12.75" x14ac:dyDescent="0.2"/>
  <cols>
    <col min="1" max="1" width="4.5703125" style="6" customWidth="1"/>
    <col min="2" max="2" width="13.42578125" style="2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0" width="13.28515625" style="2" hidden="1" customWidth="1"/>
    <col min="21" max="25" width="0" style="2" hidden="1" customWidth="1"/>
    <col min="26" max="16384" width="10.28515625" style="2"/>
  </cols>
  <sheetData>
    <row r="1" spans="1:19" ht="12.6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12.6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2.6" x14ac:dyDescent="0.25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2.6" x14ac:dyDescent="0.25">
      <c r="A4" s="156" t="s">
        <v>68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19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19" ht="12.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2.6" x14ac:dyDescent="0.25">
      <c r="F7" s="4" t="s">
        <v>5</v>
      </c>
      <c r="G7" s="154" t="s">
        <v>6</v>
      </c>
      <c r="H7" s="154"/>
    </row>
    <row r="8" spans="1:19" ht="12.6" x14ac:dyDescent="0.25">
      <c r="E8" s="4" t="s">
        <v>7</v>
      </c>
      <c r="F8" s="4" t="s">
        <v>8</v>
      </c>
      <c r="G8" s="7"/>
      <c r="H8" s="4" t="s">
        <v>9</v>
      </c>
      <c r="J8" s="8"/>
      <c r="K8" s="154" t="s">
        <v>10</v>
      </c>
      <c r="L8" s="154"/>
      <c r="M8" s="154"/>
      <c r="N8" s="9"/>
      <c r="S8" s="4" t="s">
        <v>11</v>
      </c>
    </row>
    <row r="9" spans="1:19" s="7" customFormat="1" ht="12.6" x14ac:dyDescent="0.25">
      <c r="E9" s="4" t="s">
        <v>12</v>
      </c>
      <c r="F9" s="4" t="s">
        <v>13</v>
      </c>
      <c r="G9" s="4" t="s">
        <v>14</v>
      </c>
      <c r="H9" s="4" t="s">
        <v>7</v>
      </c>
      <c r="K9" s="4" t="s">
        <v>15</v>
      </c>
      <c r="L9" s="4"/>
      <c r="M9" s="4" t="s">
        <v>15</v>
      </c>
      <c r="N9" s="4"/>
      <c r="O9" s="4" t="s">
        <v>16</v>
      </c>
      <c r="Q9" s="7" t="s">
        <v>17</v>
      </c>
      <c r="S9" s="4" t="s">
        <v>18</v>
      </c>
    </row>
    <row r="10" spans="1:19" s="7" customFormat="1" ht="12.6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12</v>
      </c>
      <c r="H10" s="4" t="s">
        <v>12</v>
      </c>
      <c r="I10" s="4" t="s">
        <v>25</v>
      </c>
      <c r="J10" s="4"/>
      <c r="K10" s="10" t="s">
        <v>66</v>
      </c>
      <c r="L10" s="10"/>
      <c r="M10" s="10" t="s">
        <v>69</v>
      </c>
      <c r="N10" s="10"/>
      <c r="O10" s="4" t="s">
        <v>28</v>
      </c>
      <c r="P10" s="4"/>
      <c r="Q10" s="4" t="s">
        <v>29</v>
      </c>
      <c r="R10" s="4"/>
      <c r="S10" s="4" t="s">
        <v>30</v>
      </c>
    </row>
    <row r="11" spans="1:19" s="7" customFormat="1" x14ac:dyDescent="0.2">
      <c r="A11" s="11" t="s">
        <v>31</v>
      </c>
      <c r="B11" s="11" t="s">
        <v>32</v>
      </c>
      <c r="C11" s="11" t="s">
        <v>33</v>
      </c>
      <c r="D11" s="11" t="s">
        <v>32</v>
      </c>
      <c r="E11" s="11" t="s">
        <v>34</v>
      </c>
      <c r="F11" s="11" t="s">
        <v>34</v>
      </c>
      <c r="G11" s="11" t="s">
        <v>34</v>
      </c>
      <c r="H11" s="11" t="s">
        <v>35</v>
      </c>
      <c r="I11" s="11" t="s">
        <v>36</v>
      </c>
      <c r="J11" s="11"/>
      <c r="K11" s="11" t="s">
        <v>34</v>
      </c>
      <c r="L11" s="11"/>
      <c r="M11" s="11" t="s">
        <v>34</v>
      </c>
      <c r="N11" s="11"/>
      <c r="O11" s="11" t="s">
        <v>34</v>
      </c>
      <c r="P11" s="11"/>
      <c r="Q11" s="11" t="s">
        <v>34</v>
      </c>
      <c r="R11" s="11"/>
      <c r="S11" s="11" t="s">
        <v>37</v>
      </c>
    </row>
    <row r="12" spans="1:19" s="7" customFormat="1" ht="12.6" x14ac:dyDescent="0.25">
      <c r="A12" s="13"/>
      <c r="B12" s="14" t="s">
        <v>38</v>
      </c>
      <c r="C12" s="14" t="s">
        <v>39</v>
      </c>
      <c r="D12" s="15" t="s">
        <v>40</v>
      </c>
      <c r="E12" s="14" t="s">
        <v>41</v>
      </c>
      <c r="F12" s="14" t="s">
        <v>42</v>
      </c>
      <c r="G12" s="15" t="s">
        <v>43</v>
      </c>
      <c r="H12" s="15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</row>
    <row r="13" spans="1:19" s="107" customFormat="1" ht="12.6" x14ac:dyDescent="0.25">
      <c r="A13" s="13"/>
      <c r="B13" s="53"/>
      <c r="C13" s="53"/>
      <c r="D13" s="54"/>
      <c r="E13" s="53"/>
      <c r="F13" s="53"/>
      <c r="G13" s="54"/>
      <c r="H13" s="5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2.6" x14ac:dyDescent="0.25">
      <c r="A14" s="4">
        <v>1</v>
      </c>
      <c r="B14" s="55">
        <v>36680</v>
      </c>
      <c r="C14" s="56">
        <v>7.3499999999999996E-2</v>
      </c>
      <c r="D14" s="55">
        <v>47637</v>
      </c>
      <c r="E14" s="18">
        <v>121.60000000000002</v>
      </c>
      <c r="F14" s="18">
        <v>1.9802560000000002</v>
      </c>
      <c r="G14" s="18">
        <f>E14-F14</f>
        <v>119.61974400000003</v>
      </c>
      <c r="H14" s="19">
        <f>IF(E14&gt;0,(G14/E14)*100,100)</f>
        <v>98.371499999999997</v>
      </c>
      <c r="I14" s="20">
        <f>IF(B14=DATE(1999,4,1),C14,YIELD(B14,D14,C14,H14,100,2,0))</f>
        <v>7.4870329445370518E-2</v>
      </c>
      <c r="J14" s="21"/>
      <c r="K14" s="18">
        <v>121.60000000000002</v>
      </c>
      <c r="L14" s="22"/>
      <c r="M14" s="18">
        <v>121.60000000000002</v>
      </c>
      <c r="N14" s="22"/>
      <c r="O14" s="18">
        <v>121.60000000000001</v>
      </c>
      <c r="P14" s="22"/>
      <c r="Q14" s="18">
        <f>O14*I14</f>
        <v>9.1042320605570559</v>
      </c>
    </row>
    <row r="15" spans="1:19" hidden="1" x14ac:dyDescent="0.2">
      <c r="A15" s="4"/>
      <c r="B15" s="55">
        <v>37064</v>
      </c>
      <c r="C15" s="56">
        <v>6.4000000000000001E-2</v>
      </c>
      <c r="D15" s="55">
        <v>40878</v>
      </c>
      <c r="E15" s="18">
        <v>76.000000000000014</v>
      </c>
      <c r="F15" s="18">
        <v>-0.21523200000000009</v>
      </c>
      <c r="G15" s="18">
        <f t="shared" ref="G15:G68" si="0">E15-F15</f>
        <v>76.215232000000015</v>
      </c>
      <c r="H15" s="19">
        <f t="shared" ref="H15:H68" si="1">IF(E15&gt;0,(G15/E15)*100,100)</f>
        <v>100.28319999999999</v>
      </c>
      <c r="I15" s="20">
        <f t="shared" ref="I15:I68" si="2">IF(B15=DATE(1999,4,1),C15,YIELD(B15,D15,C15,H15,100,2,0))</f>
        <v>6.3617840484384791E-2</v>
      </c>
      <c r="J15" s="21"/>
      <c r="K15" s="18">
        <v>0</v>
      </c>
      <c r="L15" s="22"/>
      <c r="M15" s="18">
        <v>0</v>
      </c>
      <c r="N15" s="22"/>
      <c r="O15" s="18">
        <v>0</v>
      </c>
      <c r="P15" s="22"/>
      <c r="Q15" s="18">
        <f t="shared" ref="Q15:Q68" si="3">O15*I15</f>
        <v>0</v>
      </c>
      <c r="R15" s="23"/>
      <c r="S15" s="24"/>
    </row>
    <row r="16" spans="1:19" x14ac:dyDescent="0.2">
      <c r="A16" s="4">
        <v>2</v>
      </c>
      <c r="B16" s="55">
        <v>37064</v>
      </c>
      <c r="C16" s="56">
        <v>6.93E-2</v>
      </c>
      <c r="D16" s="55">
        <v>48366</v>
      </c>
      <c r="E16" s="18">
        <v>47.728000000000009</v>
      </c>
      <c r="F16" s="18">
        <v>0.58363744000000006</v>
      </c>
      <c r="G16" s="18">
        <f t="shared" si="0"/>
        <v>47.144362560000012</v>
      </c>
      <c r="H16" s="19">
        <f t="shared" si="1"/>
        <v>98.777159235668805</v>
      </c>
      <c r="I16" s="20">
        <f t="shared" si="2"/>
        <v>7.026937152647475E-2</v>
      </c>
      <c r="J16" s="21"/>
      <c r="K16" s="18">
        <v>47.728000000000009</v>
      </c>
      <c r="L16" s="22"/>
      <c r="M16" s="18">
        <v>47.728000000000009</v>
      </c>
      <c r="N16" s="22"/>
      <c r="O16" s="18">
        <v>47.728000000000016</v>
      </c>
      <c r="P16" s="22"/>
      <c r="Q16" s="18">
        <f t="shared" si="3"/>
        <v>3.3538165642155882</v>
      </c>
      <c r="R16" s="23"/>
      <c r="S16" s="24"/>
    </row>
    <row r="17" spans="1:19" hidden="1" x14ac:dyDescent="0.2">
      <c r="A17" s="4"/>
      <c r="B17" s="55">
        <v>37516</v>
      </c>
      <c r="C17" s="56">
        <v>5.7700000000000001E-2</v>
      </c>
      <c r="D17" s="55">
        <v>41156</v>
      </c>
      <c r="E17" s="18">
        <v>213</v>
      </c>
      <c r="F17" s="18">
        <v>0.96275999999999995</v>
      </c>
      <c r="G17" s="18">
        <f t="shared" si="0"/>
        <v>212.03724</v>
      </c>
      <c r="H17" s="19">
        <f t="shared" si="1"/>
        <v>99.548000000000002</v>
      </c>
      <c r="I17" s="20">
        <f t="shared" si="2"/>
        <v>5.8300785157610877E-2</v>
      </c>
      <c r="J17" s="21"/>
      <c r="K17" s="18">
        <v>0</v>
      </c>
      <c r="L17" s="22"/>
      <c r="M17" s="18">
        <v>0</v>
      </c>
      <c r="N17" s="22"/>
      <c r="O17" s="18">
        <v>0</v>
      </c>
      <c r="P17" s="22"/>
      <c r="Q17" s="18">
        <f t="shared" si="3"/>
        <v>0</v>
      </c>
      <c r="R17" s="23"/>
      <c r="S17" s="24"/>
    </row>
    <row r="18" spans="1:19" x14ac:dyDescent="0.2">
      <c r="A18" s="4">
        <v>3</v>
      </c>
      <c r="B18" s="55">
        <v>37516</v>
      </c>
      <c r="C18" s="56">
        <v>6.93E-2</v>
      </c>
      <c r="D18" s="55">
        <v>48366</v>
      </c>
      <c r="E18" s="18">
        <v>142</v>
      </c>
      <c r="F18" s="18">
        <v>-5.0663988299999998</v>
      </c>
      <c r="G18" s="18">
        <f t="shared" si="0"/>
        <v>147.06639883</v>
      </c>
      <c r="H18" s="19">
        <f t="shared" si="1"/>
        <v>103.5678865</v>
      </c>
      <c r="I18" s="20">
        <f t="shared" si="2"/>
        <v>6.6519486965368357E-2</v>
      </c>
      <c r="J18" s="21"/>
      <c r="K18" s="18">
        <v>142</v>
      </c>
      <c r="L18" s="22"/>
      <c r="M18" s="18">
        <v>142</v>
      </c>
      <c r="N18" s="22"/>
      <c r="O18" s="18">
        <v>142</v>
      </c>
      <c r="P18" s="22"/>
      <c r="Q18" s="18">
        <f t="shared" si="3"/>
        <v>9.4457671490823074</v>
      </c>
      <c r="R18" s="23"/>
      <c r="S18" s="24"/>
    </row>
    <row r="19" spans="1:19" hidden="1" x14ac:dyDescent="0.2">
      <c r="A19" s="4"/>
      <c r="B19" s="55">
        <v>37652</v>
      </c>
      <c r="C19" s="56">
        <v>5.7700000000000001E-2</v>
      </c>
      <c r="D19" s="55">
        <v>41156</v>
      </c>
      <c r="E19" s="18">
        <v>111</v>
      </c>
      <c r="F19" s="18">
        <v>-0.53280000000000005</v>
      </c>
      <c r="G19" s="18">
        <f t="shared" si="0"/>
        <v>111.53279999999999</v>
      </c>
      <c r="H19" s="19">
        <f t="shared" si="1"/>
        <v>100.47999999999999</v>
      </c>
      <c r="I19" s="20">
        <f t="shared" si="2"/>
        <v>5.7035000137372754E-2</v>
      </c>
      <c r="J19" s="21"/>
      <c r="K19" s="18">
        <v>0</v>
      </c>
      <c r="L19" s="22"/>
      <c r="M19" s="18">
        <v>0</v>
      </c>
      <c r="N19" s="22"/>
      <c r="O19" s="18">
        <v>0</v>
      </c>
      <c r="P19" s="22"/>
      <c r="Q19" s="18">
        <f t="shared" si="3"/>
        <v>0</v>
      </c>
      <c r="R19" s="23"/>
      <c r="S19" s="24"/>
    </row>
    <row r="20" spans="1:19" s="29" customFormat="1" x14ac:dyDescent="0.2">
      <c r="A20" s="4">
        <v>4</v>
      </c>
      <c r="B20" s="55">
        <v>37652</v>
      </c>
      <c r="C20" s="56">
        <v>6.3500000000000001E-2</v>
      </c>
      <c r="D20" s="55">
        <v>48975</v>
      </c>
      <c r="E20" s="18">
        <v>74</v>
      </c>
      <c r="F20" s="18">
        <v>0.58755999999999997</v>
      </c>
      <c r="G20" s="18">
        <f t="shared" si="0"/>
        <v>73.412440000000004</v>
      </c>
      <c r="H20" s="19">
        <f t="shared" si="1"/>
        <v>99.206000000000003</v>
      </c>
      <c r="I20" s="20">
        <f t="shared" si="2"/>
        <v>6.4092749737628865E-2</v>
      </c>
      <c r="J20" s="21"/>
      <c r="K20" s="18">
        <v>74</v>
      </c>
      <c r="L20" s="22"/>
      <c r="M20" s="18">
        <v>74</v>
      </c>
      <c r="N20" s="22"/>
      <c r="O20" s="18">
        <v>74</v>
      </c>
      <c r="P20" s="22"/>
      <c r="Q20" s="18">
        <f t="shared" si="3"/>
        <v>4.7428634805845364</v>
      </c>
      <c r="R20" s="22"/>
      <c r="S20" s="27"/>
    </row>
    <row r="21" spans="1:19" s="29" customFormat="1" x14ac:dyDescent="0.2">
      <c r="A21" s="4">
        <v>5</v>
      </c>
      <c r="B21" s="55">
        <v>37733</v>
      </c>
      <c r="C21" s="56">
        <v>6.59E-2</v>
      </c>
      <c r="D21" s="55">
        <v>52343</v>
      </c>
      <c r="E21" s="18">
        <v>105.00000000000001</v>
      </c>
      <c r="F21" s="18">
        <v>0.77910000000000001</v>
      </c>
      <c r="G21" s="18">
        <f t="shared" si="0"/>
        <v>104.22090000000001</v>
      </c>
      <c r="H21" s="19">
        <f t="shared" si="1"/>
        <v>99.257999999999996</v>
      </c>
      <c r="I21" s="20">
        <f t="shared" si="2"/>
        <v>6.6431875871671542E-2</v>
      </c>
      <c r="J21" s="21"/>
      <c r="K21" s="18">
        <v>105.00000000000001</v>
      </c>
      <c r="L21" s="22"/>
      <c r="M21" s="18">
        <v>105.00000000000001</v>
      </c>
      <c r="N21" s="22"/>
      <c r="O21" s="18">
        <v>105.00000000000001</v>
      </c>
      <c r="P21" s="22"/>
      <c r="Q21" s="18">
        <f t="shared" si="3"/>
        <v>6.975346966525513</v>
      </c>
      <c r="R21" s="22"/>
      <c r="S21" s="27"/>
    </row>
    <row r="22" spans="1:19" s="29" customFormat="1" hidden="1" x14ac:dyDescent="0.2">
      <c r="A22" s="4"/>
      <c r="B22" s="55">
        <v>37795</v>
      </c>
      <c r="C22" s="56">
        <v>0.04</v>
      </c>
      <c r="D22" s="55">
        <v>39622</v>
      </c>
      <c r="E22" s="18">
        <v>210.00000000000003</v>
      </c>
      <c r="F22" s="18">
        <v>6.1332600000000017</v>
      </c>
      <c r="G22" s="18">
        <f t="shared" si="0"/>
        <v>203.86674000000002</v>
      </c>
      <c r="H22" s="19">
        <f t="shared" si="1"/>
        <v>97.079399999999993</v>
      </c>
      <c r="I22" s="20">
        <f t="shared" si="2"/>
        <v>4.6615860646942425E-2</v>
      </c>
      <c r="J22" s="21"/>
      <c r="K22" s="18">
        <v>0</v>
      </c>
      <c r="L22" s="22"/>
      <c r="M22" s="18">
        <v>0</v>
      </c>
      <c r="N22" s="22"/>
      <c r="O22" s="18">
        <v>0</v>
      </c>
      <c r="P22" s="22"/>
      <c r="Q22" s="18">
        <f t="shared" si="3"/>
        <v>0</v>
      </c>
      <c r="R22" s="22"/>
      <c r="S22" s="27"/>
    </row>
    <row r="23" spans="1:19" s="29" customFormat="1" hidden="1" x14ac:dyDescent="0.2">
      <c r="A23" s="4"/>
      <c r="B23" s="55">
        <v>38041</v>
      </c>
      <c r="C23" s="56">
        <v>3.95E-2</v>
      </c>
      <c r="D23" s="55">
        <v>39868</v>
      </c>
      <c r="E23" s="18">
        <v>87.5</v>
      </c>
      <c r="F23" s="18">
        <v>0.39129999999999998</v>
      </c>
      <c r="G23" s="18">
        <f t="shared" si="0"/>
        <v>87.108699999999999</v>
      </c>
      <c r="H23" s="19">
        <f t="shared" si="1"/>
        <v>99.552799999999991</v>
      </c>
      <c r="I23" s="20">
        <f t="shared" si="2"/>
        <v>4.049699947134159E-2</v>
      </c>
      <c r="J23" s="21"/>
      <c r="K23" s="18">
        <v>0</v>
      </c>
      <c r="L23" s="22"/>
      <c r="M23" s="18">
        <v>0</v>
      </c>
      <c r="N23" s="22"/>
      <c r="O23" s="18">
        <v>0</v>
      </c>
      <c r="P23" s="22"/>
      <c r="Q23" s="18">
        <f t="shared" si="3"/>
        <v>0</v>
      </c>
      <c r="R23" s="22"/>
      <c r="S23" s="27"/>
    </row>
    <row r="24" spans="1:19" s="29" customFormat="1" x14ac:dyDescent="0.2">
      <c r="A24" s="4">
        <v>6</v>
      </c>
      <c r="B24" s="55">
        <v>38163</v>
      </c>
      <c r="C24" s="56">
        <v>6.3500000000000001E-2</v>
      </c>
      <c r="D24" s="55">
        <v>48975</v>
      </c>
      <c r="E24" s="18">
        <v>48</v>
      </c>
      <c r="F24" s="18">
        <v>-0.10623999999999995</v>
      </c>
      <c r="G24" s="18">
        <f t="shared" si="0"/>
        <v>48.10624</v>
      </c>
      <c r="H24" s="19">
        <f t="shared" si="1"/>
        <v>100.22133333333333</v>
      </c>
      <c r="I24" s="20">
        <f t="shared" si="2"/>
        <v>6.3327687824519363E-2</v>
      </c>
      <c r="J24" s="21"/>
      <c r="K24" s="18">
        <v>48</v>
      </c>
      <c r="L24" s="22"/>
      <c r="M24" s="18">
        <v>48</v>
      </c>
      <c r="N24" s="22"/>
      <c r="O24" s="18">
        <v>48</v>
      </c>
      <c r="P24" s="22"/>
      <c r="Q24" s="18">
        <f t="shared" si="3"/>
        <v>3.0397290155769294</v>
      </c>
      <c r="R24" s="22"/>
      <c r="S24" s="27"/>
    </row>
    <row r="25" spans="1:19" s="29" customFormat="1" x14ac:dyDescent="0.2">
      <c r="A25" s="4">
        <v>7</v>
      </c>
      <c r="B25" s="55">
        <v>38219</v>
      </c>
      <c r="C25" s="56">
        <v>6.59E-2</v>
      </c>
      <c r="D25" s="55">
        <v>52343</v>
      </c>
      <c r="E25" s="18">
        <v>26</v>
      </c>
      <c r="F25" s="18">
        <v>-2.0523600000000002</v>
      </c>
      <c r="G25" s="18">
        <f t="shared" si="0"/>
        <v>28.05236</v>
      </c>
      <c r="H25" s="19">
        <f t="shared" si="1"/>
        <v>107.89369230769231</v>
      </c>
      <c r="I25" s="20">
        <f t="shared" si="2"/>
        <v>6.0582218865609209E-2</v>
      </c>
      <c r="J25" s="21"/>
      <c r="K25" s="18">
        <v>26</v>
      </c>
      <c r="L25" s="22"/>
      <c r="M25" s="18">
        <v>26</v>
      </c>
      <c r="N25" s="22"/>
      <c r="O25" s="18">
        <v>26</v>
      </c>
      <c r="P25" s="22"/>
      <c r="Q25" s="18">
        <f t="shared" si="3"/>
        <v>1.5751376905058394</v>
      </c>
      <c r="R25" s="22"/>
      <c r="S25" s="27"/>
    </row>
    <row r="26" spans="1:19" s="29" customFormat="1" x14ac:dyDescent="0.2">
      <c r="A26" s="4">
        <v>8</v>
      </c>
      <c r="B26" s="55">
        <v>38223</v>
      </c>
      <c r="C26" s="56">
        <v>6.3500000000000001E-2</v>
      </c>
      <c r="D26" s="55">
        <v>48975</v>
      </c>
      <c r="E26" s="18">
        <v>26</v>
      </c>
      <c r="F26" s="18">
        <v>-0.90414000000000005</v>
      </c>
      <c r="G26" s="18">
        <f t="shared" si="0"/>
        <v>26.904140000000002</v>
      </c>
      <c r="H26" s="19">
        <f t="shared" si="1"/>
        <v>103.47746153846154</v>
      </c>
      <c r="I26" s="20">
        <f t="shared" si="2"/>
        <v>6.0940091999985867E-2</v>
      </c>
      <c r="J26" s="21"/>
      <c r="K26" s="18">
        <v>26</v>
      </c>
      <c r="L26" s="22"/>
      <c r="M26" s="18">
        <v>26</v>
      </c>
      <c r="N26" s="22"/>
      <c r="O26" s="18">
        <v>26</v>
      </c>
      <c r="P26" s="22"/>
      <c r="Q26" s="18">
        <f t="shared" si="3"/>
        <v>1.5844423919996324</v>
      </c>
      <c r="R26" s="22"/>
      <c r="S26" s="30"/>
    </row>
    <row r="27" spans="1:19" s="29" customFormat="1" hidden="1" x14ac:dyDescent="0.2">
      <c r="A27" s="4"/>
      <c r="B27" s="55">
        <v>38306</v>
      </c>
      <c r="C27" s="56">
        <v>4.1000000000000002E-2</v>
      </c>
      <c r="D27" s="55">
        <v>39217</v>
      </c>
      <c r="E27" s="18">
        <v>14</v>
      </c>
      <c r="F27" s="18">
        <v>0.1295</v>
      </c>
      <c r="G27" s="18">
        <f t="shared" si="0"/>
        <v>13.8705</v>
      </c>
      <c r="H27" s="19">
        <f t="shared" si="1"/>
        <v>99.075000000000003</v>
      </c>
      <c r="I27" s="20">
        <f t="shared" si="2"/>
        <v>4.4953186438361624E-2</v>
      </c>
      <c r="J27" s="21"/>
      <c r="K27" s="18">
        <v>0</v>
      </c>
      <c r="L27" s="22"/>
      <c r="M27" s="18">
        <v>0</v>
      </c>
      <c r="N27" s="22"/>
      <c r="O27" s="18">
        <v>0</v>
      </c>
      <c r="P27" s="22"/>
      <c r="Q27" s="18">
        <f t="shared" si="3"/>
        <v>0</v>
      </c>
      <c r="R27" s="22"/>
      <c r="S27" s="30"/>
    </row>
    <row r="28" spans="1:19" x14ac:dyDescent="0.2">
      <c r="A28" s="4">
        <v>9</v>
      </c>
      <c r="B28" s="55">
        <v>38491</v>
      </c>
      <c r="C28" s="56">
        <v>5.3600000000000002E-2</v>
      </c>
      <c r="D28" s="55">
        <v>49815</v>
      </c>
      <c r="E28" s="18">
        <v>98.100000000000009</v>
      </c>
      <c r="F28" s="18">
        <v>3.7392000000000007</v>
      </c>
      <c r="G28" s="18">
        <f t="shared" si="0"/>
        <v>94.360800000000012</v>
      </c>
      <c r="H28" s="19">
        <f t="shared" si="1"/>
        <v>96.188379204892968</v>
      </c>
      <c r="I28" s="20">
        <f t="shared" si="2"/>
        <v>5.6210503443151726E-2</v>
      </c>
      <c r="J28" s="21"/>
      <c r="K28" s="18">
        <v>98.100000000000009</v>
      </c>
      <c r="L28" s="22"/>
      <c r="M28" s="18">
        <v>98.100000000000009</v>
      </c>
      <c r="N28" s="22"/>
      <c r="O28" s="18">
        <v>98.100000000000009</v>
      </c>
      <c r="P28" s="22"/>
      <c r="Q28" s="18">
        <f t="shared" si="3"/>
        <v>5.5142503877731848</v>
      </c>
      <c r="R28" s="23"/>
      <c r="S28" s="31"/>
    </row>
    <row r="29" spans="1:19" hidden="1" x14ac:dyDescent="0.2">
      <c r="A29" s="4"/>
      <c r="B29" s="55">
        <v>38491</v>
      </c>
      <c r="C29" s="56">
        <v>3.95E-2</v>
      </c>
      <c r="D29" s="55">
        <v>39868</v>
      </c>
      <c r="E29" s="18">
        <v>45.000000000000007</v>
      </c>
      <c r="F29" s="18">
        <v>-0.4053000000000001</v>
      </c>
      <c r="G29" s="18">
        <f t="shared" si="0"/>
        <v>45.405300000000004</v>
      </c>
      <c r="H29" s="19">
        <f t="shared" si="1"/>
        <v>100.90066666666667</v>
      </c>
      <c r="I29" s="20">
        <f t="shared" si="2"/>
        <v>3.6902170884560104E-2</v>
      </c>
      <c r="J29" s="21"/>
      <c r="K29" s="18">
        <v>0</v>
      </c>
      <c r="L29" s="22"/>
      <c r="M29" s="18">
        <v>0</v>
      </c>
      <c r="N29" s="22"/>
      <c r="O29" s="18">
        <v>0</v>
      </c>
      <c r="P29" s="22"/>
      <c r="Q29" s="18">
        <f t="shared" si="3"/>
        <v>0</v>
      </c>
      <c r="R29" s="23"/>
      <c r="S29" s="31"/>
    </row>
    <row r="30" spans="1:19" s="29" customFormat="1" x14ac:dyDescent="0.2">
      <c r="A30" s="61">
        <v>10</v>
      </c>
      <c r="B30" s="55">
        <v>38779</v>
      </c>
      <c r="C30" s="56">
        <v>4.6399999999999997E-2</v>
      </c>
      <c r="D30" s="55">
        <v>42432</v>
      </c>
      <c r="E30" s="18">
        <v>90.000000000000014</v>
      </c>
      <c r="F30" s="18">
        <v>0.43260000000000004</v>
      </c>
      <c r="G30" s="18">
        <f t="shared" si="0"/>
        <v>89.567400000000021</v>
      </c>
      <c r="H30" s="63">
        <f t="shared" si="1"/>
        <v>99.519333333333336</v>
      </c>
      <c r="I30" s="20">
        <f t="shared" si="2"/>
        <v>4.7007986992118014E-2</v>
      </c>
      <c r="J30" s="21"/>
      <c r="K30" s="18">
        <v>90.000000000000014</v>
      </c>
      <c r="L30" s="22"/>
      <c r="M30" s="18">
        <v>0</v>
      </c>
      <c r="N30" s="22"/>
      <c r="O30" s="18">
        <v>20.769230769230774</v>
      </c>
      <c r="P30" s="22"/>
      <c r="Q30" s="18">
        <f t="shared" si="3"/>
        <v>0.97631972983629745</v>
      </c>
      <c r="R30" s="22"/>
      <c r="S30" s="30"/>
    </row>
    <row r="31" spans="1:19" s="29" customFormat="1" x14ac:dyDescent="0.2">
      <c r="A31" s="61">
        <v>11</v>
      </c>
      <c r="B31" s="55">
        <v>38831</v>
      </c>
      <c r="C31" s="56">
        <v>5.3600000000000002E-2</v>
      </c>
      <c r="D31" s="55">
        <v>49815</v>
      </c>
      <c r="E31" s="18">
        <v>62.5</v>
      </c>
      <c r="F31" s="18">
        <v>0.82600000000000007</v>
      </c>
      <c r="G31" s="18">
        <f t="shared" si="0"/>
        <v>61.673999999999999</v>
      </c>
      <c r="H31" s="63">
        <f t="shared" si="1"/>
        <v>98.678399999999996</v>
      </c>
      <c r="I31" s="20">
        <f t="shared" si="2"/>
        <v>5.4495566018253637E-2</v>
      </c>
      <c r="J31" s="21"/>
      <c r="K31" s="18">
        <v>62.5</v>
      </c>
      <c r="L31" s="22"/>
      <c r="M31" s="18">
        <v>62.5</v>
      </c>
      <c r="N31" s="22"/>
      <c r="O31" s="18">
        <v>62.5</v>
      </c>
      <c r="P31" s="22"/>
      <c r="Q31" s="18">
        <f t="shared" si="3"/>
        <v>3.4059728761408521</v>
      </c>
      <c r="R31" s="22"/>
      <c r="S31" s="27"/>
    </row>
    <row r="32" spans="1:19" s="29" customFormat="1" x14ac:dyDescent="0.2">
      <c r="A32" s="61">
        <v>12</v>
      </c>
      <c r="B32" s="55">
        <v>38951</v>
      </c>
      <c r="C32" s="56">
        <v>4.6399999999999997E-2</v>
      </c>
      <c r="D32" s="55">
        <v>42432</v>
      </c>
      <c r="E32" s="18">
        <v>90</v>
      </c>
      <c r="F32" s="18">
        <v>1.1258999999999999</v>
      </c>
      <c r="G32" s="18">
        <f t="shared" si="0"/>
        <v>88.874099999999999</v>
      </c>
      <c r="H32" s="63">
        <f t="shared" si="1"/>
        <v>98.748999999999995</v>
      </c>
      <c r="I32" s="20">
        <f t="shared" si="2"/>
        <v>4.8049371695873991E-2</v>
      </c>
      <c r="J32" s="21"/>
      <c r="K32" s="18">
        <v>90</v>
      </c>
      <c r="L32" s="22"/>
      <c r="M32" s="18">
        <v>0</v>
      </c>
      <c r="N32" s="22"/>
      <c r="O32" s="18">
        <v>20.76923076923077</v>
      </c>
      <c r="P32" s="22"/>
      <c r="Q32" s="18">
        <f t="shared" si="3"/>
        <v>0.99794848906815214</v>
      </c>
      <c r="R32" s="22"/>
      <c r="S32" s="27"/>
    </row>
    <row r="33" spans="1:19" x14ac:dyDescent="0.2">
      <c r="A33" s="4">
        <v>13</v>
      </c>
      <c r="B33" s="55">
        <v>39009</v>
      </c>
      <c r="C33" s="56">
        <v>0.05</v>
      </c>
      <c r="D33" s="55">
        <v>53619</v>
      </c>
      <c r="E33" s="18">
        <v>45</v>
      </c>
      <c r="F33" s="18">
        <v>0.32100000000000001</v>
      </c>
      <c r="G33" s="18">
        <f t="shared" si="0"/>
        <v>44.679000000000002</v>
      </c>
      <c r="H33" s="19">
        <f t="shared" si="1"/>
        <v>99.286666666666662</v>
      </c>
      <c r="I33" s="20">
        <f t="shared" si="2"/>
        <v>5.0416473044447949E-2</v>
      </c>
      <c r="J33" s="21"/>
      <c r="K33" s="18">
        <v>45</v>
      </c>
      <c r="L33" s="22"/>
      <c r="M33" s="18">
        <v>45</v>
      </c>
      <c r="N33" s="22"/>
      <c r="O33" s="18">
        <v>45</v>
      </c>
      <c r="P33" s="22"/>
      <c r="Q33" s="18">
        <f t="shared" si="3"/>
        <v>2.2687412870001578</v>
      </c>
      <c r="R33" s="23"/>
      <c r="S33" s="24"/>
    </row>
    <row r="34" spans="1:19" x14ac:dyDescent="0.2">
      <c r="A34" s="4">
        <v>14</v>
      </c>
      <c r="B34" s="55">
        <v>39154</v>
      </c>
      <c r="C34" s="56">
        <v>4.8899999999999999E-2</v>
      </c>
      <c r="D34" s="55">
        <v>50112</v>
      </c>
      <c r="E34" s="18">
        <v>160</v>
      </c>
      <c r="F34" s="18">
        <v>0.88239999999999996</v>
      </c>
      <c r="G34" s="18">
        <f t="shared" si="0"/>
        <v>159.11760000000001</v>
      </c>
      <c r="H34" s="19">
        <f t="shared" si="1"/>
        <v>99.44850000000001</v>
      </c>
      <c r="I34" s="20">
        <f t="shared" si="2"/>
        <v>4.9253830740595202E-2</v>
      </c>
      <c r="J34" s="21"/>
      <c r="K34" s="18">
        <v>160</v>
      </c>
      <c r="L34" s="22"/>
      <c r="M34" s="18">
        <v>160</v>
      </c>
      <c r="N34" s="22"/>
      <c r="O34" s="18">
        <v>160</v>
      </c>
      <c r="P34" s="22"/>
      <c r="Q34" s="18">
        <f t="shared" si="3"/>
        <v>7.880612918495232</v>
      </c>
      <c r="R34" s="23"/>
      <c r="S34" s="24"/>
    </row>
    <row r="35" spans="1:19" hidden="1" x14ac:dyDescent="0.2">
      <c r="A35" s="4"/>
      <c r="B35" s="55">
        <v>39217</v>
      </c>
      <c r="C35" s="56">
        <v>4.1000000000000002E-2</v>
      </c>
      <c r="D35" s="55">
        <v>39583</v>
      </c>
      <c r="E35" s="18">
        <v>14</v>
      </c>
      <c r="F35" s="18">
        <v>0</v>
      </c>
      <c r="G35" s="18">
        <f t="shared" si="0"/>
        <v>14</v>
      </c>
      <c r="H35" s="19">
        <f t="shared" si="1"/>
        <v>100</v>
      </c>
      <c r="I35" s="20">
        <f t="shared" si="2"/>
        <v>4.1000000000000009E-2</v>
      </c>
      <c r="J35" s="21"/>
      <c r="K35" s="18">
        <v>0</v>
      </c>
      <c r="L35" s="22"/>
      <c r="M35" s="18">
        <v>0</v>
      </c>
      <c r="N35" s="22"/>
      <c r="O35" s="18">
        <v>0</v>
      </c>
      <c r="P35" s="22"/>
      <c r="Q35" s="18">
        <f t="shared" si="3"/>
        <v>0</v>
      </c>
      <c r="R35" s="23"/>
      <c r="S35" s="24"/>
    </row>
    <row r="36" spans="1:19" x14ac:dyDescent="0.2">
      <c r="A36" s="4">
        <v>15</v>
      </c>
      <c r="B36" s="55">
        <v>39373</v>
      </c>
      <c r="C36" s="56">
        <v>5.1799999999999999E-2</v>
      </c>
      <c r="D36" s="55">
        <v>43026</v>
      </c>
      <c r="E36" s="18">
        <v>75</v>
      </c>
      <c r="F36" s="18">
        <v>0.27675</v>
      </c>
      <c r="G36" s="18">
        <f t="shared" si="0"/>
        <v>74.723249999999993</v>
      </c>
      <c r="H36" s="19">
        <f t="shared" si="1"/>
        <v>99.630999999999986</v>
      </c>
      <c r="I36" s="20">
        <f t="shared" si="2"/>
        <v>5.2278515367339136E-2</v>
      </c>
      <c r="J36" s="21"/>
      <c r="K36" s="18">
        <v>75</v>
      </c>
      <c r="L36" s="22"/>
      <c r="M36" s="18">
        <v>75</v>
      </c>
      <c r="N36" s="22"/>
      <c r="O36" s="18">
        <v>75</v>
      </c>
      <c r="P36" s="22"/>
      <c r="Q36" s="18">
        <f t="shared" si="3"/>
        <v>3.9208886525504352</v>
      </c>
      <c r="R36" s="23"/>
      <c r="S36" s="24"/>
    </row>
    <row r="37" spans="1:19" hidden="1" x14ac:dyDescent="0.2">
      <c r="A37" s="4"/>
      <c r="B37" s="55">
        <v>39510</v>
      </c>
      <c r="C37" s="56">
        <v>4.0800000000000003E-2</v>
      </c>
      <c r="D37" s="55">
        <v>40605</v>
      </c>
      <c r="E37" s="18">
        <v>100</v>
      </c>
      <c r="F37" s="18">
        <v>0.28940000000000005</v>
      </c>
      <c r="G37" s="18">
        <f t="shared" si="0"/>
        <v>99.710599999999999</v>
      </c>
      <c r="H37" s="19">
        <f t="shared" si="1"/>
        <v>99.710599999999999</v>
      </c>
      <c r="I37" s="20">
        <f t="shared" si="2"/>
        <v>4.1836511808320126E-2</v>
      </c>
      <c r="J37" s="21"/>
      <c r="K37" s="18">
        <v>0</v>
      </c>
      <c r="L37" s="22"/>
      <c r="M37" s="18">
        <v>0</v>
      </c>
      <c r="N37" s="22"/>
      <c r="O37" s="18">
        <v>0</v>
      </c>
      <c r="P37" s="22"/>
      <c r="Q37" s="18">
        <f t="shared" si="3"/>
        <v>0</v>
      </c>
      <c r="R37" s="23"/>
      <c r="S37" s="24"/>
    </row>
    <row r="38" spans="1:19" x14ac:dyDescent="0.2">
      <c r="A38" s="4">
        <v>16</v>
      </c>
      <c r="B38" s="55">
        <v>39510</v>
      </c>
      <c r="C38" s="56">
        <v>5.1799999999999999E-2</v>
      </c>
      <c r="D38" s="55">
        <v>43026</v>
      </c>
      <c r="E38" s="18">
        <v>120</v>
      </c>
      <c r="F38" s="18">
        <v>-2.0815599999999996</v>
      </c>
      <c r="G38" s="18">
        <f t="shared" si="0"/>
        <v>122.08156</v>
      </c>
      <c r="H38" s="19">
        <f t="shared" si="1"/>
        <v>101.73463333333332</v>
      </c>
      <c r="I38" s="20">
        <f t="shared" si="2"/>
        <v>4.9504803223751857E-2</v>
      </c>
      <c r="J38" s="21"/>
      <c r="K38" s="18">
        <v>120</v>
      </c>
      <c r="L38" s="22"/>
      <c r="M38" s="18">
        <v>120</v>
      </c>
      <c r="N38" s="22"/>
      <c r="O38" s="18">
        <v>120</v>
      </c>
      <c r="P38" s="22"/>
      <c r="Q38" s="18">
        <f t="shared" si="3"/>
        <v>5.940576386850223</v>
      </c>
    </row>
    <row r="39" spans="1:19" hidden="1" x14ac:dyDescent="0.2">
      <c r="A39" s="4"/>
      <c r="B39" s="55">
        <v>39762</v>
      </c>
      <c r="C39" s="56">
        <v>0.05</v>
      </c>
      <c r="D39" s="55">
        <v>41590</v>
      </c>
      <c r="E39" s="18">
        <v>160</v>
      </c>
      <c r="F39" s="18">
        <v>0.75320000000000009</v>
      </c>
      <c r="G39" s="18">
        <f t="shared" si="0"/>
        <v>159.24680000000001</v>
      </c>
      <c r="H39" s="19">
        <f t="shared" si="1"/>
        <v>99.529250000000005</v>
      </c>
      <c r="I39" s="20">
        <f t="shared" si="2"/>
        <v>5.1076892625209022E-2</v>
      </c>
      <c r="J39" s="21"/>
      <c r="K39" s="18">
        <v>0</v>
      </c>
      <c r="L39" s="22"/>
      <c r="M39" s="18">
        <v>0</v>
      </c>
      <c r="N39" s="22"/>
      <c r="O39" s="18">
        <v>0</v>
      </c>
      <c r="P39" s="22"/>
      <c r="Q39" s="18">
        <f t="shared" si="3"/>
        <v>0</v>
      </c>
    </row>
    <row r="40" spans="1:19" hidden="1" x14ac:dyDescent="0.2">
      <c r="A40" s="4"/>
      <c r="B40" s="55">
        <v>39771</v>
      </c>
      <c r="C40" s="56">
        <v>3.8899999999999997E-2</v>
      </c>
      <c r="D40" s="55">
        <v>40501</v>
      </c>
      <c r="E40" s="18">
        <v>40</v>
      </c>
      <c r="F40" s="18">
        <v>8.8000000000000009E-2</v>
      </c>
      <c r="G40" s="18">
        <f t="shared" si="0"/>
        <v>39.911999999999999</v>
      </c>
      <c r="H40" s="19">
        <f t="shared" si="1"/>
        <v>99.78</v>
      </c>
      <c r="I40" s="20">
        <f t="shared" si="2"/>
        <v>4.005562250010164E-2</v>
      </c>
      <c r="J40" s="21"/>
      <c r="K40" s="18">
        <v>0</v>
      </c>
      <c r="L40" s="22"/>
      <c r="M40" s="18">
        <v>0</v>
      </c>
      <c r="N40" s="22"/>
      <c r="O40" s="18">
        <v>0</v>
      </c>
      <c r="P40" s="22"/>
      <c r="Q40" s="18">
        <f t="shared" si="3"/>
        <v>0</v>
      </c>
    </row>
    <row r="41" spans="1:19" hidden="1" x14ac:dyDescent="0.2">
      <c r="A41" s="4"/>
      <c r="B41" s="55">
        <v>39826</v>
      </c>
      <c r="C41" s="56">
        <v>3.8899999999999997E-2</v>
      </c>
      <c r="D41" s="55">
        <v>40501</v>
      </c>
      <c r="E41" s="18">
        <v>35</v>
      </c>
      <c r="F41" s="18">
        <v>-0.22575000000000001</v>
      </c>
      <c r="G41" s="18">
        <f t="shared" si="0"/>
        <v>35.225749999999998</v>
      </c>
      <c r="H41" s="19">
        <f t="shared" si="1"/>
        <v>100.64499999999998</v>
      </c>
      <c r="I41" s="20">
        <f t="shared" si="2"/>
        <v>3.5247913532128881E-2</v>
      </c>
      <c r="J41" s="21"/>
      <c r="K41" s="18">
        <v>0</v>
      </c>
      <c r="L41" s="22"/>
      <c r="M41" s="18">
        <v>0</v>
      </c>
      <c r="N41" s="22"/>
      <c r="O41" s="18">
        <v>0</v>
      </c>
      <c r="P41" s="22"/>
      <c r="Q41" s="18">
        <f t="shared" si="3"/>
        <v>0</v>
      </c>
    </row>
    <row r="42" spans="1:19" hidden="1" x14ac:dyDescent="0.2">
      <c r="A42" s="4"/>
      <c r="B42" s="55">
        <v>39827</v>
      </c>
      <c r="C42" s="56">
        <v>0.05</v>
      </c>
      <c r="D42" s="55">
        <v>41590</v>
      </c>
      <c r="E42" s="18">
        <v>70</v>
      </c>
      <c r="F42" s="18">
        <v>-1.9942999999999997</v>
      </c>
      <c r="G42" s="18">
        <f t="shared" si="0"/>
        <v>71.994299999999996</v>
      </c>
      <c r="H42" s="19">
        <f t="shared" si="1"/>
        <v>102.84899999999999</v>
      </c>
      <c r="I42" s="20">
        <f t="shared" si="2"/>
        <v>4.3381640053723657E-2</v>
      </c>
      <c r="J42" s="21"/>
      <c r="K42" s="18">
        <v>0</v>
      </c>
      <c r="L42" s="22"/>
      <c r="M42" s="18">
        <v>0</v>
      </c>
      <c r="N42" s="22"/>
      <c r="O42" s="18">
        <v>0</v>
      </c>
      <c r="P42" s="22"/>
      <c r="Q42" s="18">
        <f t="shared" si="3"/>
        <v>0</v>
      </c>
    </row>
    <row r="43" spans="1:19" x14ac:dyDescent="0.2">
      <c r="A43" s="4">
        <v>17</v>
      </c>
      <c r="B43" s="55">
        <v>39875</v>
      </c>
      <c r="C43" s="56">
        <v>6.0299999999999999E-2</v>
      </c>
      <c r="D43" s="55">
        <v>50832</v>
      </c>
      <c r="E43" s="18">
        <v>105</v>
      </c>
      <c r="F43" s="18">
        <v>0.62439999999999996</v>
      </c>
      <c r="G43" s="18">
        <f t="shared" si="0"/>
        <v>104.37560000000001</v>
      </c>
      <c r="H43" s="19">
        <f t="shared" si="1"/>
        <v>99.405333333333331</v>
      </c>
      <c r="I43" s="20">
        <f t="shared" si="2"/>
        <v>6.073312188955813E-2</v>
      </c>
      <c r="J43" s="21"/>
      <c r="K43" s="18">
        <v>105</v>
      </c>
      <c r="L43" s="22"/>
      <c r="M43" s="18">
        <v>105</v>
      </c>
      <c r="N43" s="22"/>
      <c r="O43" s="18">
        <v>105</v>
      </c>
      <c r="P43" s="22"/>
      <c r="Q43" s="18">
        <f t="shared" si="3"/>
        <v>6.3769777984036038</v>
      </c>
    </row>
    <row r="44" spans="1:19" x14ac:dyDescent="0.2">
      <c r="A44" s="4">
        <v>18</v>
      </c>
      <c r="B44" s="55">
        <v>40010</v>
      </c>
      <c r="C44" s="56">
        <v>5.4899999999999997E-2</v>
      </c>
      <c r="D44" s="55">
        <v>51333</v>
      </c>
      <c r="E44" s="18">
        <v>90.000000000000014</v>
      </c>
      <c r="F44" s="18">
        <v>0.57990000000000008</v>
      </c>
      <c r="G44" s="18">
        <f t="shared" si="0"/>
        <v>89.420100000000019</v>
      </c>
      <c r="H44" s="19">
        <f t="shared" si="1"/>
        <v>99.355666666666679</v>
      </c>
      <c r="I44" s="20">
        <f t="shared" si="2"/>
        <v>5.5337021034516272E-2</v>
      </c>
      <c r="J44" s="21"/>
      <c r="K44" s="18">
        <v>90.000000000000014</v>
      </c>
      <c r="L44" s="22"/>
      <c r="M44" s="18">
        <v>90.000000000000014</v>
      </c>
      <c r="N44" s="22"/>
      <c r="O44" s="18">
        <v>90.000000000000014</v>
      </c>
      <c r="P44" s="22"/>
      <c r="Q44" s="18">
        <f t="shared" si="3"/>
        <v>4.9803318931064648</v>
      </c>
    </row>
    <row r="45" spans="1:19" hidden="1" x14ac:dyDescent="0.2">
      <c r="A45" s="4"/>
      <c r="B45" s="55">
        <v>40136</v>
      </c>
      <c r="C45" s="56">
        <v>3.1300000000000001E-2</v>
      </c>
      <c r="D45" s="55">
        <v>41962</v>
      </c>
      <c r="E45" s="18">
        <v>75.000000000000014</v>
      </c>
      <c r="F45" s="18">
        <v>0.27975000000000005</v>
      </c>
      <c r="G45" s="18">
        <f t="shared" si="0"/>
        <v>74.720250000000007</v>
      </c>
      <c r="H45" s="19">
        <f t="shared" si="1"/>
        <v>99.626999999999981</v>
      </c>
      <c r="I45" s="20">
        <f t="shared" si="2"/>
        <v>3.2113454212462214E-2</v>
      </c>
      <c r="J45" s="21"/>
      <c r="K45" s="18">
        <v>0</v>
      </c>
      <c r="L45" s="22"/>
      <c r="M45" s="18">
        <v>0</v>
      </c>
      <c r="N45" s="22"/>
      <c r="O45" s="18">
        <v>0</v>
      </c>
      <c r="P45" s="22"/>
      <c r="Q45" s="18">
        <f t="shared" si="3"/>
        <v>0</v>
      </c>
    </row>
    <row r="46" spans="1:19" hidden="1" x14ac:dyDescent="0.2">
      <c r="A46" s="4"/>
      <c r="B46" s="55">
        <v>40200</v>
      </c>
      <c r="C46" s="56">
        <v>3.1300000000000001E-2</v>
      </c>
      <c r="D46" s="55">
        <v>41963</v>
      </c>
      <c r="E46" s="18">
        <v>100</v>
      </c>
      <c r="F46" s="18">
        <v>-0.23799999999999999</v>
      </c>
      <c r="G46" s="18">
        <f t="shared" si="0"/>
        <v>100.238</v>
      </c>
      <c r="H46" s="19">
        <f t="shared" si="1"/>
        <v>100.238</v>
      </c>
      <c r="I46" s="20">
        <f t="shared" si="2"/>
        <v>3.0759686512745091E-2</v>
      </c>
      <c r="J46" s="21"/>
      <c r="K46" s="18">
        <v>0</v>
      </c>
      <c r="L46" s="22"/>
      <c r="M46" s="18">
        <v>0</v>
      </c>
      <c r="N46" s="22"/>
      <c r="O46" s="18">
        <v>0</v>
      </c>
      <c r="P46" s="22"/>
      <c r="Q46" s="18">
        <f t="shared" si="3"/>
        <v>0</v>
      </c>
    </row>
    <row r="47" spans="1:19" x14ac:dyDescent="0.2">
      <c r="A47" s="4">
        <v>19</v>
      </c>
      <c r="B47" s="55">
        <v>40252</v>
      </c>
      <c r="C47" s="56">
        <v>5.4899999999999997E-2</v>
      </c>
      <c r="D47" s="55">
        <v>51341</v>
      </c>
      <c r="E47" s="18">
        <v>80</v>
      </c>
      <c r="F47" s="18">
        <v>-0.46200000000000008</v>
      </c>
      <c r="G47" s="18">
        <f t="shared" si="0"/>
        <v>80.462000000000003</v>
      </c>
      <c r="H47" s="19">
        <f t="shared" si="1"/>
        <v>100.57750000000001</v>
      </c>
      <c r="I47" s="20">
        <f t="shared" si="2"/>
        <v>5.4503714532062972E-2</v>
      </c>
      <c r="J47" s="21"/>
      <c r="K47" s="18">
        <v>80</v>
      </c>
      <c r="L47" s="22"/>
      <c r="M47" s="18">
        <v>80</v>
      </c>
      <c r="N47" s="22"/>
      <c r="O47" s="18">
        <v>80</v>
      </c>
      <c r="P47" s="22"/>
      <c r="Q47" s="18">
        <f t="shared" si="3"/>
        <v>4.360297162565038</v>
      </c>
    </row>
    <row r="48" spans="1:19" x14ac:dyDescent="0.2">
      <c r="A48" s="4">
        <v>20</v>
      </c>
      <c r="B48" s="55">
        <v>40252</v>
      </c>
      <c r="C48" s="56">
        <v>4.3999999999999997E-2</v>
      </c>
      <c r="D48" s="55">
        <v>43986</v>
      </c>
      <c r="E48" s="18">
        <v>120</v>
      </c>
      <c r="F48" s="18">
        <v>0.5444</v>
      </c>
      <c r="G48" s="18">
        <f t="shared" si="0"/>
        <v>119.4556</v>
      </c>
      <c r="H48" s="19">
        <f t="shared" si="1"/>
        <v>99.546333333333337</v>
      </c>
      <c r="I48" s="20">
        <f t="shared" si="2"/>
        <v>4.4550127344670482E-2</v>
      </c>
      <c r="J48" s="21"/>
      <c r="K48" s="18">
        <v>120</v>
      </c>
      <c r="L48" s="22"/>
      <c r="M48" s="18">
        <v>120</v>
      </c>
      <c r="N48" s="22"/>
      <c r="O48" s="18">
        <v>120</v>
      </c>
      <c r="P48" s="22"/>
      <c r="Q48" s="18">
        <f t="shared" si="3"/>
        <v>5.346015281360458</v>
      </c>
    </row>
    <row r="49" spans="1:19" ht="12.75" hidden="1" customHeight="1" x14ac:dyDescent="0.2">
      <c r="A49" s="4"/>
      <c r="B49" s="55">
        <v>40434</v>
      </c>
      <c r="C49" s="56">
        <v>2.9499999999999998E-2</v>
      </c>
      <c r="D49" s="55">
        <v>42258</v>
      </c>
      <c r="E49" s="18">
        <v>100</v>
      </c>
      <c r="F49" s="18">
        <v>0.37710000000000005</v>
      </c>
      <c r="G49" s="18">
        <f t="shared" si="0"/>
        <v>99.622900000000001</v>
      </c>
      <c r="H49" s="19">
        <f t="shared" si="1"/>
        <v>99.622900000000001</v>
      </c>
      <c r="I49" s="20">
        <f t="shared" si="2"/>
        <v>3.0319081366500251E-2</v>
      </c>
      <c r="J49" s="21"/>
      <c r="K49" s="18">
        <v>0</v>
      </c>
      <c r="L49" s="22"/>
      <c r="M49" s="18">
        <v>0</v>
      </c>
      <c r="N49" s="22"/>
      <c r="O49" s="18">
        <v>0</v>
      </c>
      <c r="P49" s="22"/>
      <c r="Q49" s="18">
        <f t="shared" si="3"/>
        <v>0</v>
      </c>
    </row>
    <row r="50" spans="1:19" x14ac:dyDescent="0.2">
      <c r="A50" s="4">
        <v>21</v>
      </c>
      <c r="B50" s="55">
        <v>40434</v>
      </c>
      <c r="C50" s="56">
        <v>0.05</v>
      </c>
      <c r="D50" s="55">
        <v>53619</v>
      </c>
      <c r="E50" s="18">
        <v>100</v>
      </c>
      <c r="F50" s="18">
        <v>-0.24860000000000015</v>
      </c>
      <c r="G50" s="18">
        <f t="shared" si="0"/>
        <v>100.2486</v>
      </c>
      <c r="H50" s="19">
        <f t="shared" si="1"/>
        <v>100.2486</v>
      </c>
      <c r="I50" s="20">
        <f t="shared" si="2"/>
        <v>4.9847902859884885E-2</v>
      </c>
      <c r="J50" s="21"/>
      <c r="K50" s="18">
        <v>100</v>
      </c>
      <c r="L50" s="22"/>
      <c r="M50" s="18">
        <v>100</v>
      </c>
      <c r="N50" s="22"/>
      <c r="O50" s="18">
        <v>100</v>
      </c>
      <c r="P50" s="22"/>
      <c r="Q50" s="18">
        <f t="shared" si="3"/>
        <v>4.9847902859884883</v>
      </c>
    </row>
    <row r="51" spans="1:19" hidden="1" x14ac:dyDescent="0.2">
      <c r="A51" s="4"/>
      <c r="B51" s="55">
        <v>40562</v>
      </c>
      <c r="C51" s="56">
        <v>2.9499999999999998E-2</v>
      </c>
      <c r="D51" s="55">
        <v>42258</v>
      </c>
      <c r="E51" s="18">
        <v>100</v>
      </c>
      <c r="F51" s="18">
        <v>0.72700000000000009</v>
      </c>
      <c r="G51" s="18">
        <f t="shared" si="0"/>
        <v>99.272999999999996</v>
      </c>
      <c r="H51" s="19">
        <f t="shared" si="1"/>
        <v>99.272999999999996</v>
      </c>
      <c r="I51" s="20">
        <f t="shared" si="2"/>
        <v>3.1188100720212178E-2</v>
      </c>
      <c r="J51" s="21"/>
      <c r="K51" s="18">
        <v>0</v>
      </c>
      <c r="L51" s="22"/>
      <c r="M51" s="18">
        <v>0</v>
      </c>
      <c r="N51" s="22"/>
      <c r="O51" s="18">
        <v>0</v>
      </c>
      <c r="P51" s="22"/>
      <c r="Q51" s="18">
        <f t="shared" si="3"/>
        <v>0</v>
      </c>
    </row>
    <row r="52" spans="1:19" hidden="1" x14ac:dyDescent="0.2">
      <c r="A52" s="4"/>
      <c r="B52" s="55">
        <v>40567</v>
      </c>
      <c r="C52" s="56">
        <v>1.69786E-2</v>
      </c>
      <c r="D52" s="55">
        <v>42209</v>
      </c>
      <c r="E52" s="18">
        <v>20</v>
      </c>
      <c r="F52" s="18">
        <v>7.0800000000000002E-2</v>
      </c>
      <c r="G52" s="18">
        <f t="shared" si="0"/>
        <v>19.929200000000002</v>
      </c>
      <c r="H52" s="19">
        <f t="shared" si="1"/>
        <v>99.646000000000015</v>
      </c>
      <c r="I52" s="20">
        <f t="shared" si="2"/>
        <v>1.7800688248760528E-2</v>
      </c>
      <c r="J52" s="21"/>
      <c r="K52" s="18">
        <v>0</v>
      </c>
      <c r="L52" s="22"/>
      <c r="M52" s="18">
        <v>0</v>
      </c>
      <c r="N52" s="22"/>
      <c r="O52" s="18">
        <v>0</v>
      </c>
      <c r="P52" s="22"/>
      <c r="Q52" s="18">
        <f t="shared" si="3"/>
        <v>0</v>
      </c>
    </row>
    <row r="53" spans="1:19" x14ac:dyDescent="0.2">
      <c r="A53" s="4">
        <v>22</v>
      </c>
      <c r="B53" s="55">
        <v>40812</v>
      </c>
      <c r="C53" s="56">
        <v>4.3900000000000002E-2</v>
      </c>
      <c r="D53" s="55">
        <v>51770</v>
      </c>
      <c r="E53" s="18">
        <v>75.000000000000014</v>
      </c>
      <c r="F53" s="18">
        <v>0.4878350892857144</v>
      </c>
      <c r="G53" s="18">
        <f t="shared" si="0"/>
        <v>74.512164910714304</v>
      </c>
      <c r="H53" s="19">
        <f t="shared" si="1"/>
        <v>99.34955321428572</v>
      </c>
      <c r="I53" s="20">
        <f t="shared" si="2"/>
        <v>4.4293944831116892E-2</v>
      </c>
      <c r="J53" s="21"/>
      <c r="K53" s="18">
        <v>75.000000000000014</v>
      </c>
      <c r="L53" s="22"/>
      <c r="M53" s="18">
        <v>75.000000000000014</v>
      </c>
      <c r="N53" s="22"/>
      <c r="O53" s="18">
        <v>75.000000000000014</v>
      </c>
      <c r="P53" s="22"/>
      <c r="Q53" s="18">
        <f t="shared" si="3"/>
        <v>3.3220458623337676</v>
      </c>
    </row>
    <row r="54" spans="1:19" x14ac:dyDescent="0.2">
      <c r="A54" s="4">
        <v>23</v>
      </c>
      <c r="B54" s="55">
        <v>40899</v>
      </c>
      <c r="C54" s="56">
        <v>0.04</v>
      </c>
      <c r="D54" s="55">
        <v>55509</v>
      </c>
      <c r="E54" s="18">
        <v>30.000000000000004</v>
      </c>
      <c r="F54" s="18">
        <v>0.15900000000000003</v>
      </c>
      <c r="G54" s="18">
        <f t="shared" si="0"/>
        <v>29.841000000000005</v>
      </c>
      <c r="H54" s="63">
        <f t="shared" si="1"/>
        <v>99.47</v>
      </c>
      <c r="I54" s="20">
        <f t="shared" si="2"/>
        <v>4.0267767154825558E-2</v>
      </c>
      <c r="J54" s="21"/>
      <c r="K54" s="18">
        <v>30.000000000000004</v>
      </c>
      <c r="L54" s="22"/>
      <c r="M54" s="18">
        <v>30.000000000000004</v>
      </c>
      <c r="N54" s="22"/>
      <c r="O54" s="18">
        <v>30.000000000000004</v>
      </c>
      <c r="P54" s="22"/>
      <c r="Q54" s="18">
        <f t="shared" si="3"/>
        <v>1.2080330146447669</v>
      </c>
      <c r="R54" s="29"/>
      <c r="S54" s="29"/>
    </row>
    <row r="55" spans="1:19" x14ac:dyDescent="0.2">
      <c r="A55" s="4">
        <v>24</v>
      </c>
      <c r="B55" s="55">
        <v>40921</v>
      </c>
      <c r="C55" s="56">
        <v>3.2000000000000001E-2</v>
      </c>
      <c r="D55" s="55">
        <v>44574</v>
      </c>
      <c r="E55" s="18">
        <v>125.99999999999999</v>
      </c>
      <c r="F55" s="18">
        <v>0.66199229999999998</v>
      </c>
      <c r="G55" s="18">
        <f t="shared" si="0"/>
        <v>125.33800769999999</v>
      </c>
      <c r="H55" s="63">
        <f t="shared" si="1"/>
        <v>99.474609285714294</v>
      </c>
      <c r="I55" s="20">
        <f t="shared" si="2"/>
        <v>3.2619967969588264E-2</v>
      </c>
      <c r="J55" s="21"/>
      <c r="K55" s="18">
        <v>125.99999999999999</v>
      </c>
      <c r="L55" s="22"/>
      <c r="M55" s="18">
        <v>125.99999999999999</v>
      </c>
      <c r="N55" s="22"/>
      <c r="O55" s="18">
        <v>125.99999999999999</v>
      </c>
      <c r="P55" s="22"/>
      <c r="Q55" s="18">
        <f t="shared" si="3"/>
        <v>4.1101159641681209</v>
      </c>
      <c r="R55" s="29"/>
      <c r="S55" s="29"/>
    </row>
    <row r="56" spans="1:19" x14ac:dyDescent="0.2">
      <c r="A56" s="4">
        <v>25</v>
      </c>
      <c r="B56" s="55">
        <v>41051</v>
      </c>
      <c r="C56" s="56">
        <v>3.2000000000000001E-2</v>
      </c>
      <c r="D56" s="55">
        <v>44574</v>
      </c>
      <c r="E56" s="18">
        <v>135</v>
      </c>
      <c r="F56" s="18">
        <v>-1.3144500000000003</v>
      </c>
      <c r="G56" s="18">
        <f t="shared" si="0"/>
        <v>136.31444999999999</v>
      </c>
      <c r="H56" s="63">
        <f t="shared" si="1"/>
        <v>100.97366666666667</v>
      </c>
      <c r="I56" s="20">
        <f t="shared" si="2"/>
        <v>3.0821967737093215E-2</v>
      </c>
      <c r="J56" s="21"/>
      <c r="K56" s="18">
        <v>135</v>
      </c>
      <c r="L56" s="22"/>
      <c r="M56" s="18">
        <v>135</v>
      </c>
      <c r="N56" s="22"/>
      <c r="O56" s="18">
        <v>135</v>
      </c>
      <c r="P56" s="22"/>
      <c r="Q56" s="18">
        <f t="shared" si="3"/>
        <v>4.1609656445075842</v>
      </c>
      <c r="R56" s="29"/>
      <c r="S56" s="29"/>
    </row>
    <row r="57" spans="1:19" x14ac:dyDescent="0.2">
      <c r="A57" s="4">
        <v>26</v>
      </c>
      <c r="B57" s="55">
        <v>41051</v>
      </c>
      <c r="C57" s="56">
        <v>0.04</v>
      </c>
      <c r="D57" s="55">
        <v>55509</v>
      </c>
      <c r="E57" s="18">
        <v>56.249999999999993</v>
      </c>
      <c r="F57" s="18">
        <v>0.27731249999999996</v>
      </c>
      <c r="G57" s="18">
        <f t="shared" si="0"/>
        <v>55.972687499999992</v>
      </c>
      <c r="H57" s="63">
        <f t="shared" si="1"/>
        <v>99.507000000000005</v>
      </c>
      <c r="I57" s="20">
        <f t="shared" si="2"/>
        <v>4.0248663718507861E-2</v>
      </c>
      <c r="J57" s="21"/>
      <c r="K57" s="18">
        <v>56.249999999999993</v>
      </c>
      <c r="L57" s="22"/>
      <c r="M57" s="18">
        <v>56.249999999999993</v>
      </c>
      <c r="N57" s="22"/>
      <c r="O57" s="18">
        <v>56.249999999999993</v>
      </c>
      <c r="P57" s="22"/>
      <c r="Q57" s="18">
        <f t="shared" si="3"/>
        <v>2.263987334166067</v>
      </c>
      <c r="R57" s="29"/>
      <c r="S57" s="29"/>
    </row>
    <row r="58" spans="1:19" ht="12.6" x14ac:dyDescent="0.25">
      <c r="A58" s="4">
        <v>27</v>
      </c>
      <c r="B58" s="55">
        <v>41121</v>
      </c>
      <c r="C58" s="56">
        <v>3.7900000000000003E-2</v>
      </c>
      <c r="D58" s="55">
        <v>59383</v>
      </c>
      <c r="E58" s="18">
        <v>22.500000000000004</v>
      </c>
      <c r="F58" s="18">
        <v>0.11969310000000001</v>
      </c>
      <c r="G58" s="18">
        <f t="shared" si="0"/>
        <v>22.380306900000004</v>
      </c>
      <c r="H58" s="63">
        <f t="shared" si="1"/>
        <v>99.468030666666678</v>
      </c>
      <c r="I58" s="20">
        <f t="shared" si="2"/>
        <v>3.8139035764767813E-2</v>
      </c>
      <c r="J58" s="21"/>
      <c r="K58" s="18">
        <v>22.500000000000004</v>
      </c>
      <c r="L58" s="22"/>
      <c r="M58" s="18">
        <v>22.500000000000004</v>
      </c>
      <c r="N58" s="22"/>
      <c r="O58" s="18">
        <v>22.500000000000004</v>
      </c>
      <c r="P58" s="22"/>
      <c r="Q58" s="18">
        <f t="shared" si="3"/>
        <v>0.85812830470727597</v>
      </c>
      <c r="R58" s="29"/>
      <c r="S58" s="29"/>
    </row>
    <row r="59" spans="1:19" ht="12.6" x14ac:dyDescent="0.25">
      <c r="A59" s="4">
        <v>28</v>
      </c>
      <c r="B59" s="55">
        <v>41137</v>
      </c>
      <c r="C59" s="56">
        <v>3.7900000000000003E-2</v>
      </c>
      <c r="D59" s="55">
        <v>59383</v>
      </c>
      <c r="E59" s="18">
        <v>94</v>
      </c>
      <c r="F59" s="18">
        <v>0.75293999999999994</v>
      </c>
      <c r="G59" s="18">
        <f t="shared" si="0"/>
        <v>93.247060000000005</v>
      </c>
      <c r="H59" s="63">
        <f t="shared" si="1"/>
        <v>99.198999999999998</v>
      </c>
      <c r="I59" s="20">
        <f t="shared" si="2"/>
        <v>3.8260138861393185E-2</v>
      </c>
      <c r="J59" s="21"/>
      <c r="K59" s="18">
        <v>94</v>
      </c>
      <c r="L59" s="22"/>
      <c r="M59" s="18">
        <v>94</v>
      </c>
      <c r="N59" s="22"/>
      <c r="O59" s="18">
        <v>94</v>
      </c>
      <c r="P59" s="22"/>
      <c r="Q59" s="18">
        <f t="shared" si="3"/>
        <v>3.5964530529709595</v>
      </c>
      <c r="R59" s="29"/>
      <c r="S59" s="29"/>
    </row>
    <row r="60" spans="1:19" hidden="1" x14ac:dyDescent="0.2">
      <c r="A60" s="4"/>
      <c r="B60" s="55">
        <v>41246</v>
      </c>
      <c r="C60" s="56">
        <v>1.6650000000000002E-2</v>
      </c>
      <c r="D60" s="55">
        <v>42707</v>
      </c>
      <c r="E60" s="18">
        <v>20</v>
      </c>
      <c r="F60" s="18">
        <v>0.06</v>
      </c>
      <c r="G60" s="18">
        <f t="shared" si="0"/>
        <v>19.940000000000001</v>
      </c>
      <c r="H60" s="63">
        <f t="shared" si="1"/>
        <v>99.700000000000017</v>
      </c>
      <c r="I60" s="20">
        <f t="shared" si="2"/>
        <v>1.7429710364210739E-2</v>
      </c>
      <c r="J60" s="21"/>
      <c r="K60" s="18"/>
      <c r="L60" s="22"/>
      <c r="M60" s="18"/>
      <c r="N60" s="22"/>
      <c r="O60" s="18"/>
      <c r="P60" s="22"/>
      <c r="Q60" s="18"/>
      <c r="R60" s="29"/>
      <c r="S60" s="29"/>
    </row>
    <row r="61" spans="1:19" ht="12.6" x14ac:dyDescent="0.25">
      <c r="A61" s="4">
        <v>29</v>
      </c>
      <c r="B61" s="55">
        <v>41556</v>
      </c>
      <c r="C61" s="56">
        <v>4.5900000000000003E-2</v>
      </c>
      <c r="D61" s="55">
        <v>52513</v>
      </c>
      <c r="E61" s="18">
        <v>195.75</v>
      </c>
      <c r="F61" s="18">
        <v>1.1257029113924051</v>
      </c>
      <c r="G61" s="18">
        <f t="shared" si="0"/>
        <v>194.62429708860759</v>
      </c>
      <c r="H61" s="63">
        <f t="shared" si="1"/>
        <v>99.424928270042187</v>
      </c>
      <c r="I61" s="20">
        <f t="shared" si="2"/>
        <v>4.6256400530599484E-2</v>
      </c>
      <c r="J61" s="21"/>
      <c r="K61" s="18">
        <v>195.75</v>
      </c>
      <c r="L61" s="22"/>
      <c r="M61" s="18">
        <v>195.75</v>
      </c>
      <c r="N61" s="22"/>
      <c r="O61" s="18">
        <v>195.75</v>
      </c>
      <c r="P61" s="22"/>
      <c r="Q61" s="18">
        <f t="shared" si="3"/>
        <v>9.0546904038648481</v>
      </c>
      <c r="R61" s="29"/>
      <c r="S61" s="29"/>
    </row>
    <row r="62" spans="1:19" ht="12.6" x14ac:dyDescent="0.25">
      <c r="A62" s="4">
        <v>30</v>
      </c>
      <c r="B62" s="55">
        <v>41556</v>
      </c>
      <c r="C62" s="56">
        <v>2.7799999999999998E-2</v>
      </c>
      <c r="D62" s="55">
        <v>43382</v>
      </c>
      <c r="E62" s="18">
        <v>337.5</v>
      </c>
      <c r="F62" s="18">
        <v>1.397492088607595</v>
      </c>
      <c r="G62" s="18">
        <f t="shared" si="0"/>
        <v>336.10250791139242</v>
      </c>
      <c r="H62" s="63">
        <f t="shared" si="1"/>
        <v>99.585928270042203</v>
      </c>
      <c r="I62" s="20">
        <f t="shared" si="2"/>
        <v>2.8694888966297905E-2</v>
      </c>
      <c r="J62" s="21"/>
      <c r="K62" s="18">
        <v>337.5</v>
      </c>
      <c r="L62" s="22"/>
      <c r="M62" s="18">
        <v>337.5</v>
      </c>
      <c r="N62" s="22"/>
      <c r="O62" s="18">
        <v>337.5</v>
      </c>
      <c r="P62" s="22"/>
      <c r="Q62" s="18">
        <f t="shared" si="3"/>
        <v>9.6845250261255433</v>
      </c>
      <c r="R62" s="29"/>
      <c r="S62" s="29"/>
    </row>
    <row r="63" spans="1:19" x14ac:dyDescent="0.2">
      <c r="A63" s="4">
        <v>31</v>
      </c>
      <c r="B63" s="55">
        <v>41668</v>
      </c>
      <c r="C63" s="56">
        <v>4.2900000000000001E-2</v>
      </c>
      <c r="D63" s="55">
        <v>59930</v>
      </c>
      <c r="E63" s="18">
        <v>20</v>
      </c>
      <c r="F63" s="18">
        <v>0.1124</v>
      </c>
      <c r="G63" s="18">
        <f t="shared" si="0"/>
        <v>19.887599999999999</v>
      </c>
      <c r="H63" s="63">
        <f t="shared" si="1"/>
        <v>99.437999999999988</v>
      </c>
      <c r="I63" s="20">
        <f t="shared" si="2"/>
        <v>4.3175154293161919E-2</v>
      </c>
      <c r="J63" s="21"/>
      <c r="K63" s="18">
        <v>20</v>
      </c>
      <c r="L63" s="22"/>
      <c r="M63" s="18">
        <v>20</v>
      </c>
      <c r="N63" s="22"/>
      <c r="O63" s="18">
        <v>20</v>
      </c>
      <c r="P63" s="22"/>
      <c r="Q63" s="18">
        <f t="shared" si="3"/>
        <v>0.86350308586323843</v>
      </c>
      <c r="R63" s="29"/>
      <c r="S63" s="29"/>
    </row>
    <row r="64" spans="1:19" x14ac:dyDescent="0.2">
      <c r="A64" s="4">
        <v>32</v>
      </c>
      <c r="B64" s="55">
        <v>41796</v>
      </c>
      <c r="C64" s="56">
        <v>4.1700000000000001E-2</v>
      </c>
      <c r="D64" s="55">
        <v>52754</v>
      </c>
      <c r="E64" s="18">
        <v>132</v>
      </c>
      <c r="F64" s="18">
        <v>0.79464000000000001</v>
      </c>
      <c r="G64" s="18">
        <f t="shared" si="0"/>
        <v>131.20536000000001</v>
      </c>
      <c r="H64" s="63">
        <f t="shared" si="1"/>
        <v>99.39800000000001</v>
      </c>
      <c r="I64" s="20">
        <f t="shared" si="2"/>
        <v>4.2055036637698814E-2</v>
      </c>
      <c r="J64" s="21"/>
      <c r="K64" s="18">
        <v>132</v>
      </c>
      <c r="L64" s="22"/>
      <c r="M64" s="18">
        <v>132</v>
      </c>
      <c r="N64" s="22"/>
      <c r="O64" s="18">
        <v>132</v>
      </c>
      <c r="P64" s="22"/>
      <c r="Q64" s="18">
        <f t="shared" si="3"/>
        <v>5.5512648361762436</v>
      </c>
      <c r="R64" s="29"/>
      <c r="S64" s="29"/>
    </row>
    <row r="65" spans="1:21" s="29" customFormat="1" x14ac:dyDescent="0.2">
      <c r="A65" s="61">
        <f>A64+1</f>
        <v>33</v>
      </c>
      <c r="B65" s="55">
        <v>42424</v>
      </c>
      <c r="C65" s="56">
        <v>3.9100000000000003E-2</v>
      </c>
      <c r="D65" s="55">
        <v>53381</v>
      </c>
      <c r="E65" s="18">
        <v>175</v>
      </c>
      <c r="F65" s="18">
        <v>1.1200000000000001</v>
      </c>
      <c r="G65" s="18">
        <f t="shared" si="0"/>
        <v>173.88</v>
      </c>
      <c r="H65" s="63">
        <f t="shared" si="1"/>
        <v>99.36</v>
      </c>
      <c r="I65" s="20">
        <f t="shared" si="2"/>
        <v>3.9465810208929829E-2</v>
      </c>
      <c r="J65" s="21"/>
      <c r="K65" s="18">
        <v>0</v>
      </c>
      <c r="L65" s="22"/>
      <c r="M65" s="18">
        <v>175</v>
      </c>
      <c r="N65" s="22"/>
      <c r="O65" s="18">
        <f>E65*(11/13)</f>
        <v>148.07692307692307</v>
      </c>
      <c r="P65" s="22"/>
      <c r="Q65" s="18">
        <f t="shared" si="3"/>
        <v>5.8439757424761476</v>
      </c>
    </row>
    <row r="66" spans="1:21" s="29" customFormat="1" x14ac:dyDescent="0.2">
      <c r="A66" s="61">
        <f>A65+1</f>
        <v>34</v>
      </c>
      <c r="B66" s="55">
        <v>42424</v>
      </c>
      <c r="C66" s="56">
        <v>2.7699999999999999E-2</v>
      </c>
      <c r="D66" s="55">
        <v>46077</v>
      </c>
      <c r="E66" s="18">
        <v>245</v>
      </c>
      <c r="F66" s="18">
        <v>1.0874999999999999</v>
      </c>
      <c r="G66" s="18">
        <f t="shared" si="0"/>
        <v>243.91249999999999</v>
      </c>
      <c r="H66" s="63">
        <f t="shared" si="1"/>
        <v>99.556122448979593</v>
      </c>
      <c r="I66" s="20">
        <f t="shared" si="2"/>
        <v>2.8212535285473975E-2</v>
      </c>
      <c r="J66" s="21"/>
      <c r="K66" s="18">
        <v>0</v>
      </c>
      <c r="L66" s="22"/>
      <c r="M66" s="18">
        <v>245</v>
      </c>
      <c r="N66" s="22"/>
      <c r="O66" s="18">
        <f>E66*(11/13)</f>
        <v>207.30769230769229</v>
      </c>
      <c r="P66" s="22"/>
      <c r="Q66" s="18">
        <f t="shared" si="3"/>
        <v>5.8486755841809508</v>
      </c>
    </row>
    <row r="67" spans="1:21" s="29" customFormat="1" x14ac:dyDescent="0.2">
      <c r="A67" s="61">
        <f>A66+1</f>
        <v>35</v>
      </c>
      <c r="B67" s="55">
        <v>42424</v>
      </c>
      <c r="C67" s="56">
        <v>1.84E-2</v>
      </c>
      <c r="D67" s="55">
        <v>44251</v>
      </c>
      <c r="E67" s="18">
        <v>250</v>
      </c>
      <c r="F67" s="18">
        <v>0.92249999999999999</v>
      </c>
      <c r="G67" s="18">
        <f t="shared" si="0"/>
        <v>249.07749999999999</v>
      </c>
      <c r="H67" s="63">
        <f t="shared" si="1"/>
        <v>99.630999999999986</v>
      </c>
      <c r="I67" s="20">
        <f t="shared" si="2"/>
        <v>1.917747773850292E-2</v>
      </c>
      <c r="J67" s="21"/>
      <c r="K67" s="18">
        <v>0</v>
      </c>
      <c r="L67" s="22"/>
      <c r="M67" s="18">
        <v>250</v>
      </c>
      <c r="N67" s="22"/>
      <c r="O67" s="18">
        <f>E67*(11/13)</f>
        <v>211.53846153846155</v>
      </c>
      <c r="P67" s="22"/>
      <c r="Q67" s="18">
        <f t="shared" si="3"/>
        <v>4.0567741369910024</v>
      </c>
    </row>
    <row r="68" spans="1:21" s="29" customFormat="1" x14ac:dyDescent="0.2">
      <c r="A68" s="61">
        <f>A67+1</f>
        <v>36</v>
      </c>
      <c r="B68" s="55">
        <v>42692</v>
      </c>
      <c r="C68" s="56">
        <v>3.7199999999999997E-2</v>
      </c>
      <c r="D68" s="55">
        <v>54014</v>
      </c>
      <c r="E68" s="18">
        <f>450*0.4</f>
        <v>180</v>
      </c>
      <c r="F68" s="18">
        <f>2.25*0.4</f>
        <v>0.9</v>
      </c>
      <c r="G68" s="18">
        <f t="shared" si="0"/>
        <v>179.1</v>
      </c>
      <c r="H68" s="63">
        <f t="shared" si="1"/>
        <v>99.5</v>
      </c>
      <c r="I68" s="20">
        <f t="shared" si="2"/>
        <v>3.7474068324867056E-2</v>
      </c>
      <c r="J68" s="21"/>
      <c r="K68" s="18">
        <v>0</v>
      </c>
      <c r="L68" s="22"/>
      <c r="M68" s="18">
        <v>160</v>
      </c>
      <c r="N68" s="22"/>
      <c r="O68" s="18">
        <f>E68*(2/13)</f>
        <v>27.692307692307693</v>
      </c>
      <c r="P68" s="22"/>
      <c r="Q68" s="18">
        <f t="shared" si="3"/>
        <v>1.0377434305347801</v>
      </c>
    </row>
    <row r="69" spans="1:21" x14ac:dyDescent="0.2">
      <c r="A69" s="4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21" x14ac:dyDescent="0.2">
      <c r="A70" s="4">
        <f>A68+1</f>
        <v>37</v>
      </c>
      <c r="B70" s="29"/>
      <c r="C70" s="69" t="s">
        <v>54</v>
      </c>
      <c r="D70" s="29"/>
      <c r="E70" s="29"/>
      <c r="F70" s="60"/>
      <c r="G70" s="29"/>
      <c r="H70" s="29"/>
      <c r="I70" s="29"/>
      <c r="J70" s="29"/>
      <c r="K70" s="78">
        <f>SUM(K14:K69)</f>
        <v>3049.9279999999999</v>
      </c>
      <c r="L70" s="40"/>
      <c r="M70" s="78">
        <f>SUM(M14:M69)</f>
        <v>3699.9279999999999</v>
      </c>
      <c r="N70" s="40"/>
      <c r="O70" s="78">
        <f>SUM(O14:O69)</f>
        <v>3506.0818461538461</v>
      </c>
      <c r="P70" s="40"/>
      <c r="Q70" s="78">
        <f>SUM(Q14:Q69)</f>
        <v>158.23593989189726</v>
      </c>
      <c r="R70" s="22"/>
      <c r="S70" s="30"/>
    </row>
    <row r="71" spans="1:21" x14ac:dyDescent="0.2">
      <c r="A71" s="4">
        <f>A70+1</f>
        <v>38</v>
      </c>
      <c r="B71" s="29"/>
      <c r="C71" s="29" t="s">
        <v>55</v>
      </c>
      <c r="D71" s="29"/>
      <c r="E71" s="29"/>
      <c r="F71" s="70"/>
      <c r="G71" s="29"/>
      <c r="H71" s="29"/>
      <c r="I71" s="29"/>
      <c r="J71" s="29"/>
      <c r="K71" s="42"/>
      <c r="L71" s="42"/>
      <c r="M71" s="42"/>
      <c r="N71" s="42"/>
      <c r="O71" s="42"/>
      <c r="P71" s="42"/>
      <c r="Q71" s="42">
        <v>1.1411328448117908</v>
      </c>
      <c r="R71" s="22"/>
      <c r="S71" s="27"/>
    </row>
    <row r="72" spans="1:21" x14ac:dyDescent="0.2">
      <c r="A72" s="4">
        <f>A71+1</f>
        <v>39</v>
      </c>
      <c r="B72" s="29"/>
      <c r="C72" s="29" t="s">
        <v>56</v>
      </c>
      <c r="D72" s="29"/>
      <c r="E72" s="29"/>
      <c r="F72" s="70"/>
      <c r="G72" s="29"/>
      <c r="H72" s="29"/>
      <c r="I72" s="29"/>
      <c r="J72" s="29"/>
      <c r="K72" s="42"/>
      <c r="L72" s="42"/>
      <c r="M72" s="42"/>
      <c r="N72" s="42"/>
      <c r="O72" s="42"/>
      <c r="P72" s="42"/>
      <c r="Q72" s="42">
        <v>2.9563221153708037</v>
      </c>
      <c r="R72" s="22"/>
      <c r="S72" s="27"/>
    </row>
    <row r="73" spans="1:21" ht="13.5" thickBot="1" x14ac:dyDescent="0.25">
      <c r="A73" s="4">
        <f>A72+1</f>
        <v>40</v>
      </c>
      <c r="B73" s="29"/>
      <c r="C73" s="69" t="s">
        <v>14</v>
      </c>
      <c r="D73" s="29"/>
      <c r="E73" s="29"/>
      <c r="F73" s="70"/>
      <c r="G73" s="29"/>
      <c r="H73" s="29"/>
      <c r="I73" s="29"/>
      <c r="J73" s="29"/>
      <c r="K73" s="71">
        <f>SUM(K70:K72)</f>
        <v>3049.9279999999999</v>
      </c>
      <c r="L73" s="72"/>
      <c r="M73" s="71">
        <f>SUM(M70:M72)</f>
        <v>3699.9279999999999</v>
      </c>
      <c r="N73" s="72"/>
      <c r="O73" s="71">
        <f>SUM(O70:O72)</f>
        <v>3506.0818461538461</v>
      </c>
      <c r="P73" s="72"/>
      <c r="Q73" s="71">
        <f>SUM(Q70:Q72)</f>
        <v>162.33339485207983</v>
      </c>
      <c r="R73" s="22"/>
      <c r="S73" s="73">
        <f>Q73/O73</f>
        <v>4.6300514926700509E-2</v>
      </c>
    </row>
    <row r="74" spans="1:21" ht="13.5" thickTop="1" x14ac:dyDescent="0.2">
      <c r="A74" s="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21" x14ac:dyDescent="0.2">
      <c r="A75" s="4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" t="s">
        <v>60</v>
      </c>
      <c r="U75" s="74" t="s">
        <v>61</v>
      </c>
    </row>
    <row r="76" spans="1:21" x14ac:dyDescent="0.2">
      <c r="A76" s="80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" t="s">
        <v>60</v>
      </c>
      <c r="U76" s="75" t="s">
        <v>62</v>
      </c>
    </row>
    <row r="77" spans="1:21" x14ac:dyDescent="0.2">
      <c r="A77" s="80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U77" s="2" t="s">
        <v>63</v>
      </c>
    </row>
    <row r="78" spans="1:21" x14ac:dyDescent="0.2">
      <c r="A78" s="4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" t="s">
        <v>70</v>
      </c>
      <c r="U78" s="29" t="s">
        <v>64</v>
      </c>
    </row>
    <row r="79" spans="1:21" x14ac:dyDescent="0.2">
      <c r="A79" s="4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" t="s">
        <v>70</v>
      </c>
      <c r="U79" s="2" t="s">
        <v>53</v>
      </c>
    </row>
    <row r="80" spans="1:21" x14ac:dyDescent="0.2">
      <c r="A80" s="4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x14ac:dyDescent="0.2">
      <c r="A81" s="4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x14ac:dyDescent="0.2">
      <c r="A82" s="4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x14ac:dyDescent="0.2">
      <c r="A83" s="4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x14ac:dyDescent="0.2">
      <c r="A84" s="4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x14ac:dyDescent="0.2">
      <c r="A85" s="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x14ac:dyDescent="0.2">
      <c r="A86" s="4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x14ac:dyDescent="0.2">
      <c r="A87" s="4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x14ac:dyDescent="0.2">
      <c r="A88" s="4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x14ac:dyDescent="0.2">
      <c r="A89" s="4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x14ac:dyDescent="0.2">
      <c r="A90" s="4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x14ac:dyDescent="0.2">
      <c r="A91" s="4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x14ac:dyDescent="0.2">
      <c r="A92" s="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x14ac:dyDescent="0.2">
      <c r="A93" s="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x14ac:dyDescent="0.2">
      <c r="A94" s="76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8" orientation="landscape" r:id="rId1"/>
  <headerFooter alignWithMargins="0">
    <oddHeader xml:space="preserve">&amp;R&amp;"Times New Roman,Regular"&amp;9Filed: 2017-03-31
EB-2017-0049 
Exhibit D2
Tab 2
Schedule 2
Page &amp;P of &amp;N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view="pageBreakPreview" zoomScale="60" zoomScaleNormal="115" workbookViewId="0">
      <selection activeCell="S20" sqref="S20"/>
    </sheetView>
  </sheetViews>
  <sheetFormatPr defaultColWidth="10.28515625" defaultRowHeight="12.75" x14ac:dyDescent="0.2"/>
  <cols>
    <col min="1" max="1" width="4.5703125" style="6" customWidth="1"/>
    <col min="2" max="2" width="13.42578125" style="108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2" style="2" customWidth="1"/>
    <col min="12" max="12" width="1.7109375" style="2" customWidth="1"/>
    <col min="13" max="13" width="13.42578125" style="2" customWidth="1"/>
    <col min="14" max="14" width="2.28515625" style="2" customWidth="1"/>
    <col min="15" max="15" width="11.85546875" style="108" customWidth="1"/>
    <col min="16" max="16" width="1.7109375" style="108" customWidth="1"/>
    <col min="17" max="17" width="10.42578125" style="108" customWidth="1"/>
    <col min="18" max="18" width="1.7109375" style="2" customWidth="1"/>
    <col min="19" max="19" width="12" style="2" customWidth="1"/>
    <col min="20" max="20" width="12" style="2" hidden="1" customWidth="1"/>
    <col min="21" max="26" width="0" style="2" hidden="1" customWidth="1"/>
    <col min="27" max="16384" width="10.28515625" style="2"/>
  </cols>
  <sheetData>
    <row r="1" spans="1:23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7"/>
      <c r="U1" s="1"/>
    </row>
    <row r="2" spans="1:23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7"/>
      <c r="U2" s="1"/>
    </row>
    <row r="3" spans="1:23" x14ac:dyDescent="0.2">
      <c r="A3" s="159" t="s">
        <v>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4"/>
      <c r="U3" s="3"/>
    </row>
    <row r="4" spans="1:23" ht="12.6" x14ac:dyDescent="0.25">
      <c r="A4" s="156" t="s">
        <v>71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4"/>
      <c r="U4" s="3"/>
    </row>
    <row r="5" spans="1:23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4"/>
      <c r="U5" s="3"/>
    </row>
    <row r="6" spans="1:23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"/>
    </row>
    <row r="7" spans="1:23" x14ac:dyDescent="0.2">
      <c r="A7" s="134"/>
      <c r="B7" s="131"/>
      <c r="C7" s="39"/>
      <c r="D7" s="39"/>
      <c r="E7" s="39"/>
      <c r="F7" s="132" t="s">
        <v>5</v>
      </c>
      <c r="G7" s="157" t="s">
        <v>6</v>
      </c>
      <c r="H7" s="157"/>
      <c r="I7" s="39"/>
      <c r="J7" s="39"/>
      <c r="K7" s="135">
        <v>42370</v>
      </c>
      <c r="L7" s="136"/>
      <c r="M7" s="135">
        <f>DATE(YEAR(K7)+1,1,1)</f>
        <v>42736</v>
      </c>
      <c r="N7" s="39"/>
      <c r="O7" s="131"/>
      <c r="P7" s="131"/>
      <c r="Q7" s="131"/>
      <c r="R7" s="39"/>
      <c r="S7" s="39"/>
    </row>
    <row r="8" spans="1:23" x14ac:dyDescent="0.2">
      <c r="A8" s="134"/>
      <c r="B8" s="131"/>
      <c r="C8" s="39"/>
      <c r="D8" s="39"/>
      <c r="E8" s="132" t="s">
        <v>7</v>
      </c>
      <c r="F8" s="132" t="s">
        <v>8</v>
      </c>
      <c r="G8" s="131"/>
      <c r="H8" s="132" t="s">
        <v>9</v>
      </c>
      <c r="I8" s="39"/>
      <c r="J8" s="137"/>
      <c r="K8" s="157" t="s">
        <v>10</v>
      </c>
      <c r="L8" s="157"/>
      <c r="M8" s="157"/>
      <c r="N8" s="138"/>
      <c r="O8" s="139">
        <f>+M7</f>
        <v>42736</v>
      </c>
      <c r="P8" s="131"/>
      <c r="Q8" s="131"/>
      <c r="R8" s="39"/>
      <c r="S8" s="132" t="s">
        <v>11</v>
      </c>
      <c r="T8" s="4"/>
    </row>
    <row r="9" spans="1:23" s="7" customFormat="1" x14ac:dyDescent="0.2">
      <c r="A9" s="131"/>
      <c r="B9" s="131"/>
      <c r="C9" s="131"/>
      <c r="D9" s="131"/>
      <c r="E9" s="132" t="s">
        <v>12</v>
      </c>
      <c r="F9" s="132" t="s">
        <v>13</v>
      </c>
      <c r="G9" s="132" t="s">
        <v>14</v>
      </c>
      <c r="H9" s="132" t="s">
        <v>7</v>
      </c>
      <c r="I9" s="131"/>
      <c r="J9" s="131"/>
      <c r="K9" s="132" t="s">
        <v>15</v>
      </c>
      <c r="L9" s="132"/>
      <c r="M9" s="132" t="s">
        <v>15</v>
      </c>
      <c r="N9" s="132"/>
      <c r="O9" s="132" t="s">
        <v>16</v>
      </c>
      <c r="P9" s="131"/>
      <c r="Q9" s="131" t="s">
        <v>17</v>
      </c>
      <c r="R9" s="131"/>
      <c r="S9" s="132" t="s">
        <v>18</v>
      </c>
      <c r="T9" s="4"/>
    </row>
    <row r="10" spans="1:23" s="7" customFormat="1" x14ac:dyDescent="0.2">
      <c r="A10" s="132" t="s">
        <v>19</v>
      </c>
      <c r="B10" s="132" t="s">
        <v>20</v>
      </c>
      <c r="C10" s="132" t="s">
        <v>21</v>
      </c>
      <c r="D10" s="132" t="s">
        <v>22</v>
      </c>
      <c r="E10" s="132" t="s">
        <v>23</v>
      </c>
      <c r="F10" s="132" t="s">
        <v>24</v>
      </c>
      <c r="G10" s="132" t="s">
        <v>12</v>
      </c>
      <c r="H10" s="132" t="s">
        <v>12</v>
      </c>
      <c r="I10" s="132" t="s">
        <v>25</v>
      </c>
      <c r="J10" s="132"/>
      <c r="K10" s="140">
        <f>DATE(YEAR(K7)+1,MONTH(K7),DAY(K7)-1)</f>
        <v>42735</v>
      </c>
      <c r="L10" s="141"/>
      <c r="M10" s="140">
        <f>DATE(YEAR(M7)+1,MONTH(M7),DAY(M7)-1)</f>
        <v>43100</v>
      </c>
      <c r="N10" s="141"/>
      <c r="O10" s="132" t="s">
        <v>28</v>
      </c>
      <c r="P10" s="132"/>
      <c r="Q10" s="132" t="s">
        <v>29</v>
      </c>
      <c r="R10" s="132"/>
      <c r="S10" s="132" t="s">
        <v>30</v>
      </c>
      <c r="T10" s="4"/>
    </row>
    <row r="11" spans="1:23" s="7" customFormat="1" x14ac:dyDescent="0.2">
      <c r="A11" s="142" t="s">
        <v>31</v>
      </c>
      <c r="B11" s="142" t="s">
        <v>32</v>
      </c>
      <c r="C11" s="142" t="s">
        <v>33</v>
      </c>
      <c r="D11" s="142" t="s">
        <v>32</v>
      </c>
      <c r="E11" s="142" t="s">
        <v>34</v>
      </c>
      <c r="F11" s="142" t="s">
        <v>34</v>
      </c>
      <c r="G11" s="142" t="s">
        <v>34</v>
      </c>
      <c r="H11" s="142" t="s">
        <v>35</v>
      </c>
      <c r="I11" s="142" t="s">
        <v>36</v>
      </c>
      <c r="J11" s="142"/>
      <c r="K11" s="142" t="s">
        <v>34</v>
      </c>
      <c r="L11" s="142"/>
      <c r="M11" s="142" t="s">
        <v>34</v>
      </c>
      <c r="N11" s="142"/>
      <c r="O11" s="142" t="s">
        <v>34</v>
      </c>
      <c r="P11" s="142"/>
      <c r="Q11" s="142" t="s">
        <v>34</v>
      </c>
      <c r="R11" s="142"/>
      <c r="S11" s="142" t="s">
        <v>37</v>
      </c>
      <c r="T11" s="13" t="s">
        <v>72</v>
      </c>
      <c r="U11" s="12" t="s">
        <v>73</v>
      </c>
      <c r="V11" s="12" t="s">
        <v>73</v>
      </c>
      <c r="W11" s="12" t="s">
        <v>73</v>
      </c>
    </row>
    <row r="12" spans="1:23" s="7" customFormat="1" x14ac:dyDescent="0.2">
      <c r="A12" s="13"/>
      <c r="B12" s="53" t="s">
        <v>38</v>
      </c>
      <c r="C12" s="53" t="s">
        <v>39</v>
      </c>
      <c r="D12" s="54" t="s">
        <v>40</v>
      </c>
      <c r="E12" s="53" t="s">
        <v>41</v>
      </c>
      <c r="F12" s="53" t="s">
        <v>42</v>
      </c>
      <c r="G12" s="54" t="s">
        <v>43</v>
      </c>
      <c r="H12" s="54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  <c r="T12" s="13"/>
      <c r="U12" s="12"/>
    </row>
    <row r="13" spans="1:23" x14ac:dyDescent="0.2">
      <c r="A13" s="109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R13" s="108"/>
      <c r="S13" s="108"/>
    </row>
    <row r="14" spans="1:23" x14ac:dyDescent="0.2">
      <c r="A14" s="109">
        <v>1</v>
      </c>
      <c r="B14" s="111">
        <v>36680</v>
      </c>
      <c r="C14" s="112">
        <v>7.3499999999999996E-2</v>
      </c>
      <c r="D14" s="111">
        <v>47637</v>
      </c>
      <c r="E14" s="113">
        <v>121.60000000000002</v>
      </c>
      <c r="F14" s="113">
        <v>1.9802560000000002</v>
      </c>
      <c r="G14" s="113">
        <f>E14-F14</f>
        <v>119.61974400000003</v>
      </c>
      <c r="H14" s="114">
        <f>IF(E14&gt;0,(G14/E14)*100,100)</f>
        <v>98.371499999999997</v>
      </c>
      <c r="I14" s="115">
        <f>IF(B14=DATE(1999,4,1),C14,YIELD(B14,D14,C14,H14,100,2,0))</f>
        <v>7.4870329445370518E-2</v>
      </c>
      <c r="J14" s="116"/>
      <c r="K14" s="113">
        <f>IF(OR(YEAR($B14)&gt;YEAR(K$10),YEAR($D14)&lt;=YEAR(K$10)),0,$E14)</f>
        <v>121.60000000000002</v>
      </c>
      <c r="L14" s="117"/>
      <c r="M14" s="113">
        <f>IF(OR(YEAR($B14)&gt;YEAR(M$10),YEAR($D14)&lt;=YEAR(M$10)),0,$E14)</f>
        <v>121.60000000000002</v>
      </c>
      <c r="N14" s="117"/>
      <c r="O14" s="118">
        <f>IF(OR(YEAR($B14)&gt;YEAR($O$8),YEAR($D14)&lt;YEAR($O$8)),0,IF(YEAR($B14)=YEAR($O$8),13-MONTH($B14),IF(YEAR($D14)=YEAR($O$8),MONTH($D14),13)))*$E14/13</f>
        <v>121.60000000000001</v>
      </c>
      <c r="P14" s="117"/>
      <c r="Q14" s="113">
        <f>O14*I14</f>
        <v>9.1042320605570559</v>
      </c>
      <c r="R14" s="119"/>
      <c r="S14" s="120"/>
      <c r="T14" s="24" t="s">
        <v>75</v>
      </c>
      <c r="U14" s="2">
        <v>121.60000000000002</v>
      </c>
      <c r="V14" s="59">
        <v>121.60000000000002</v>
      </c>
      <c r="W14" s="59">
        <v>121.60000000000001</v>
      </c>
    </row>
    <row r="15" spans="1:23" hidden="1" x14ac:dyDescent="0.2">
      <c r="A15" s="109"/>
      <c r="B15" s="111">
        <v>37064</v>
      </c>
      <c r="C15" s="112">
        <v>6.4000000000000001E-2</v>
      </c>
      <c r="D15" s="111">
        <v>40878</v>
      </c>
      <c r="E15" s="113">
        <v>76.000000000000014</v>
      </c>
      <c r="F15" s="113">
        <v>-0.21523200000000009</v>
      </c>
      <c r="G15" s="113">
        <f t="shared" ref="G15:G75" si="0">E15-F15</f>
        <v>76.215232000000015</v>
      </c>
      <c r="H15" s="114">
        <f t="shared" ref="H15:H75" si="1">IF(E15&gt;0,(G15/E15)*100,100)</f>
        <v>100.28319999999999</v>
      </c>
      <c r="I15" s="115">
        <f t="shared" ref="I15:I75" si="2">IF(B15=DATE(1999,4,1),C15,YIELD(B15,D15,C15,H15,100,2,0))</f>
        <v>6.3617840484384791E-2</v>
      </c>
      <c r="J15" s="116"/>
      <c r="K15" s="113">
        <f t="shared" ref="K15:K74" si="3">IF(OR(YEAR($B15)&gt;YEAR(K$10),YEAR($D15)&lt;=YEAR(K$10)),0,$E15)</f>
        <v>0</v>
      </c>
      <c r="L15" s="117"/>
      <c r="M15" s="113">
        <f t="shared" ref="M15:M75" si="4">IF(OR(YEAR($B15)&gt;YEAR(M$10),YEAR($D15)&lt;=YEAR(M$10)),0,$E15)</f>
        <v>0</v>
      </c>
      <c r="N15" s="117"/>
      <c r="O15" s="118">
        <f t="shared" ref="O15:O74" si="5">IF(OR(YEAR($B15)&gt;YEAR($O$8),YEAR($D15)&lt;YEAR($O$8)),0,IF(YEAR($B15)=YEAR($O$8),13-MONTH($B15),IF(YEAR($D15)=YEAR($O$8),MONTH($D15),13)))*$E15/13</f>
        <v>0</v>
      </c>
      <c r="P15" s="117"/>
      <c r="Q15" s="113">
        <f t="shared" ref="Q15:Q75" si="6">O15*I15</f>
        <v>0</v>
      </c>
      <c r="R15" s="119"/>
      <c r="S15" s="120"/>
      <c r="T15" s="24" t="s">
        <v>75</v>
      </c>
      <c r="U15" s="2">
        <v>0</v>
      </c>
      <c r="V15" s="59">
        <v>0</v>
      </c>
      <c r="W15" s="59">
        <v>0</v>
      </c>
    </row>
    <row r="16" spans="1:23" x14ac:dyDescent="0.2">
      <c r="A16" s="109">
        <v>2</v>
      </c>
      <c r="B16" s="111">
        <v>37064</v>
      </c>
      <c r="C16" s="112">
        <v>6.93E-2</v>
      </c>
      <c r="D16" s="111">
        <v>48366</v>
      </c>
      <c r="E16" s="113">
        <v>47.728000000000009</v>
      </c>
      <c r="F16" s="113">
        <v>0.58363744000000006</v>
      </c>
      <c r="G16" s="113">
        <f t="shared" si="0"/>
        <v>47.144362560000012</v>
      </c>
      <c r="H16" s="114">
        <f t="shared" si="1"/>
        <v>98.777159235668805</v>
      </c>
      <c r="I16" s="115">
        <f t="shared" si="2"/>
        <v>7.026937152647475E-2</v>
      </c>
      <c r="J16" s="116"/>
      <c r="K16" s="113">
        <f t="shared" si="3"/>
        <v>47.728000000000009</v>
      </c>
      <c r="L16" s="117"/>
      <c r="M16" s="113">
        <f t="shared" si="4"/>
        <v>47.728000000000009</v>
      </c>
      <c r="N16" s="117"/>
      <c r="O16" s="118">
        <f t="shared" si="5"/>
        <v>47.728000000000016</v>
      </c>
      <c r="P16" s="117"/>
      <c r="Q16" s="113">
        <f t="shared" si="6"/>
        <v>3.3538165642155882</v>
      </c>
      <c r="R16" s="119"/>
      <c r="S16" s="120"/>
      <c r="T16" s="24" t="s">
        <v>75</v>
      </c>
      <c r="U16" s="2">
        <v>47.728000000000009</v>
      </c>
      <c r="V16" s="59">
        <v>47.728000000000009</v>
      </c>
      <c r="W16" s="59">
        <v>47.728000000000016</v>
      </c>
    </row>
    <row r="17" spans="1:23" hidden="1" x14ac:dyDescent="0.2">
      <c r="A17" s="109"/>
      <c r="B17" s="111">
        <v>37516</v>
      </c>
      <c r="C17" s="112">
        <v>5.7700000000000001E-2</v>
      </c>
      <c r="D17" s="111">
        <v>41156</v>
      </c>
      <c r="E17" s="113">
        <v>213</v>
      </c>
      <c r="F17" s="113">
        <v>0.96275999999999995</v>
      </c>
      <c r="G17" s="113">
        <f t="shared" si="0"/>
        <v>212.03724</v>
      </c>
      <c r="H17" s="114">
        <f t="shared" si="1"/>
        <v>99.548000000000002</v>
      </c>
      <c r="I17" s="115">
        <f t="shared" si="2"/>
        <v>5.8300785157610877E-2</v>
      </c>
      <c r="J17" s="116"/>
      <c r="K17" s="113">
        <f t="shared" si="3"/>
        <v>0</v>
      </c>
      <c r="L17" s="117"/>
      <c r="M17" s="113">
        <f t="shared" si="4"/>
        <v>0</v>
      </c>
      <c r="N17" s="117"/>
      <c r="O17" s="118">
        <f t="shared" si="5"/>
        <v>0</v>
      </c>
      <c r="P17" s="117"/>
      <c r="Q17" s="113">
        <f t="shared" si="6"/>
        <v>0</v>
      </c>
      <c r="R17" s="119"/>
      <c r="S17" s="120"/>
      <c r="T17" s="24" t="s">
        <v>75</v>
      </c>
      <c r="U17" s="2">
        <v>0</v>
      </c>
      <c r="V17" s="59">
        <v>0</v>
      </c>
      <c r="W17" s="59">
        <v>0</v>
      </c>
    </row>
    <row r="18" spans="1:23" x14ac:dyDescent="0.2">
      <c r="A18" s="109">
        <v>3</v>
      </c>
      <c r="B18" s="111">
        <v>37516</v>
      </c>
      <c r="C18" s="112">
        <v>6.93E-2</v>
      </c>
      <c r="D18" s="111">
        <v>48366</v>
      </c>
      <c r="E18" s="113">
        <v>142</v>
      </c>
      <c r="F18" s="113">
        <v>-5.0663988299999998</v>
      </c>
      <c r="G18" s="113">
        <f t="shared" si="0"/>
        <v>147.06639883</v>
      </c>
      <c r="H18" s="114">
        <f t="shared" si="1"/>
        <v>103.5678865</v>
      </c>
      <c r="I18" s="115">
        <f t="shared" si="2"/>
        <v>6.6519486965368357E-2</v>
      </c>
      <c r="J18" s="116"/>
      <c r="K18" s="113">
        <f t="shared" si="3"/>
        <v>142</v>
      </c>
      <c r="L18" s="117"/>
      <c r="M18" s="113">
        <f t="shared" si="4"/>
        <v>142</v>
      </c>
      <c r="N18" s="117"/>
      <c r="O18" s="118">
        <f t="shared" si="5"/>
        <v>142</v>
      </c>
      <c r="P18" s="117"/>
      <c r="Q18" s="113">
        <f t="shared" si="6"/>
        <v>9.4457671490823074</v>
      </c>
      <c r="R18" s="119"/>
      <c r="S18" s="120"/>
      <c r="T18" s="24" t="s">
        <v>75</v>
      </c>
      <c r="U18" s="2">
        <v>142</v>
      </c>
      <c r="V18" s="59">
        <v>142</v>
      </c>
      <c r="W18" s="59">
        <v>142</v>
      </c>
    </row>
    <row r="19" spans="1:23" s="29" customFormat="1" hidden="1" x14ac:dyDescent="0.2">
      <c r="A19" s="109"/>
      <c r="B19" s="111">
        <v>37652</v>
      </c>
      <c r="C19" s="112">
        <v>5.7700000000000001E-2</v>
      </c>
      <c r="D19" s="111">
        <v>41156</v>
      </c>
      <c r="E19" s="113">
        <v>111</v>
      </c>
      <c r="F19" s="113">
        <v>-0.53280000000000005</v>
      </c>
      <c r="G19" s="113">
        <f t="shared" si="0"/>
        <v>111.53279999999999</v>
      </c>
      <c r="H19" s="114">
        <f t="shared" si="1"/>
        <v>100.47999999999999</v>
      </c>
      <c r="I19" s="115">
        <f t="shared" si="2"/>
        <v>5.7035000137372754E-2</v>
      </c>
      <c r="J19" s="116"/>
      <c r="K19" s="113">
        <f t="shared" si="3"/>
        <v>0</v>
      </c>
      <c r="L19" s="117"/>
      <c r="M19" s="113">
        <f t="shared" si="4"/>
        <v>0</v>
      </c>
      <c r="N19" s="117"/>
      <c r="O19" s="118">
        <f t="shared" si="5"/>
        <v>0</v>
      </c>
      <c r="P19" s="117"/>
      <c r="Q19" s="113">
        <f t="shared" si="6"/>
        <v>0</v>
      </c>
      <c r="R19" s="117"/>
      <c r="S19" s="121"/>
      <c r="T19" s="24" t="s">
        <v>75</v>
      </c>
      <c r="U19" s="2">
        <v>0</v>
      </c>
      <c r="V19" s="59">
        <v>0</v>
      </c>
      <c r="W19" s="59">
        <v>0</v>
      </c>
    </row>
    <row r="20" spans="1:23" s="29" customFormat="1" x14ac:dyDescent="0.2">
      <c r="A20" s="109">
        <v>4</v>
      </c>
      <c r="B20" s="111">
        <v>37652</v>
      </c>
      <c r="C20" s="112">
        <v>6.3500000000000001E-2</v>
      </c>
      <c r="D20" s="111">
        <v>48975</v>
      </c>
      <c r="E20" s="113">
        <v>74</v>
      </c>
      <c r="F20" s="113">
        <v>0.58755999999999997</v>
      </c>
      <c r="G20" s="113">
        <f t="shared" si="0"/>
        <v>73.412440000000004</v>
      </c>
      <c r="H20" s="114">
        <f t="shared" si="1"/>
        <v>99.206000000000003</v>
      </c>
      <c r="I20" s="115">
        <f t="shared" si="2"/>
        <v>6.4092749737628865E-2</v>
      </c>
      <c r="J20" s="116"/>
      <c r="K20" s="113">
        <f t="shared" si="3"/>
        <v>74</v>
      </c>
      <c r="L20" s="117"/>
      <c r="M20" s="113">
        <f t="shared" si="4"/>
        <v>74</v>
      </c>
      <c r="N20" s="117"/>
      <c r="O20" s="118">
        <f t="shared" si="5"/>
        <v>74</v>
      </c>
      <c r="P20" s="117"/>
      <c r="Q20" s="113">
        <f t="shared" si="6"/>
        <v>4.7428634805845364</v>
      </c>
      <c r="R20" s="117"/>
      <c r="S20" s="121"/>
      <c r="T20" s="24" t="s">
        <v>75</v>
      </c>
      <c r="U20" s="2">
        <v>74</v>
      </c>
      <c r="V20" s="59">
        <v>74</v>
      </c>
      <c r="W20" s="59">
        <v>74</v>
      </c>
    </row>
    <row r="21" spans="1:23" s="29" customFormat="1" x14ac:dyDescent="0.2">
      <c r="A21" s="109">
        <v>5</v>
      </c>
      <c r="B21" s="111">
        <v>37733</v>
      </c>
      <c r="C21" s="112">
        <v>6.59E-2</v>
      </c>
      <c r="D21" s="111">
        <v>52343</v>
      </c>
      <c r="E21" s="113">
        <v>105.00000000000001</v>
      </c>
      <c r="F21" s="113">
        <v>0.77910000000000001</v>
      </c>
      <c r="G21" s="113">
        <f t="shared" si="0"/>
        <v>104.22090000000001</v>
      </c>
      <c r="H21" s="114">
        <f t="shared" si="1"/>
        <v>99.257999999999996</v>
      </c>
      <c r="I21" s="115">
        <f t="shared" si="2"/>
        <v>6.6431875871671542E-2</v>
      </c>
      <c r="J21" s="116"/>
      <c r="K21" s="113">
        <f t="shared" si="3"/>
        <v>105.00000000000001</v>
      </c>
      <c r="L21" s="117"/>
      <c r="M21" s="113">
        <f t="shared" si="4"/>
        <v>105.00000000000001</v>
      </c>
      <c r="N21" s="117"/>
      <c r="O21" s="118">
        <f t="shared" si="5"/>
        <v>105.00000000000001</v>
      </c>
      <c r="P21" s="117"/>
      <c r="Q21" s="113">
        <f t="shared" si="6"/>
        <v>6.975346966525513</v>
      </c>
      <c r="R21" s="117"/>
      <c r="S21" s="121"/>
      <c r="T21" s="24" t="s">
        <v>75</v>
      </c>
      <c r="U21" s="2">
        <v>105.00000000000001</v>
      </c>
      <c r="V21" s="59">
        <v>105.00000000000001</v>
      </c>
      <c r="W21" s="59">
        <v>105.00000000000001</v>
      </c>
    </row>
    <row r="22" spans="1:23" s="29" customFormat="1" hidden="1" x14ac:dyDescent="0.2">
      <c r="A22" s="109"/>
      <c r="B22" s="111">
        <v>37795</v>
      </c>
      <c r="C22" s="112">
        <v>0.04</v>
      </c>
      <c r="D22" s="111">
        <v>39622</v>
      </c>
      <c r="E22" s="113">
        <v>210.00000000000003</v>
      </c>
      <c r="F22" s="113">
        <v>6.1332600000000017</v>
      </c>
      <c r="G22" s="113">
        <f t="shared" si="0"/>
        <v>203.86674000000002</v>
      </c>
      <c r="H22" s="114">
        <f t="shared" si="1"/>
        <v>97.079399999999993</v>
      </c>
      <c r="I22" s="115">
        <f t="shared" si="2"/>
        <v>4.6615860646942425E-2</v>
      </c>
      <c r="J22" s="116"/>
      <c r="K22" s="113">
        <f t="shared" si="3"/>
        <v>0</v>
      </c>
      <c r="L22" s="117"/>
      <c r="M22" s="113">
        <f t="shared" si="4"/>
        <v>0</v>
      </c>
      <c r="N22" s="117"/>
      <c r="O22" s="118">
        <f t="shared" si="5"/>
        <v>0</v>
      </c>
      <c r="P22" s="117"/>
      <c r="Q22" s="113">
        <f t="shared" si="6"/>
        <v>0</v>
      </c>
      <c r="R22" s="117"/>
      <c r="S22" s="121"/>
      <c r="T22" s="24" t="s">
        <v>75</v>
      </c>
      <c r="U22" s="2">
        <v>0</v>
      </c>
      <c r="V22" s="59">
        <v>0</v>
      </c>
      <c r="W22" s="59">
        <v>0</v>
      </c>
    </row>
    <row r="23" spans="1:23" s="29" customFormat="1" hidden="1" x14ac:dyDescent="0.2">
      <c r="A23" s="109"/>
      <c r="B23" s="111">
        <v>38041</v>
      </c>
      <c r="C23" s="112">
        <v>3.95E-2</v>
      </c>
      <c r="D23" s="111">
        <v>39868</v>
      </c>
      <c r="E23" s="113">
        <v>87.5</v>
      </c>
      <c r="F23" s="113">
        <v>0.39129999999999998</v>
      </c>
      <c r="G23" s="113">
        <f t="shared" si="0"/>
        <v>87.108699999999999</v>
      </c>
      <c r="H23" s="114">
        <f t="shared" si="1"/>
        <v>99.552799999999991</v>
      </c>
      <c r="I23" s="115">
        <f t="shared" si="2"/>
        <v>4.049699947134159E-2</v>
      </c>
      <c r="J23" s="116"/>
      <c r="K23" s="113">
        <f t="shared" si="3"/>
        <v>0</v>
      </c>
      <c r="L23" s="117"/>
      <c r="M23" s="113">
        <f t="shared" si="4"/>
        <v>0</v>
      </c>
      <c r="N23" s="117"/>
      <c r="O23" s="118">
        <f t="shared" si="5"/>
        <v>0</v>
      </c>
      <c r="P23" s="117"/>
      <c r="Q23" s="113">
        <f t="shared" si="6"/>
        <v>0</v>
      </c>
      <c r="R23" s="117"/>
      <c r="S23" s="121"/>
      <c r="T23" s="24" t="s">
        <v>75</v>
      </c>
      <c r="U23" s="2">
        <v>0</v>
      </c>
      <c r="V23" s="59">
        <v>0</v>
      </c>
      <c r="W23" s="59">
        <v>0</v>
      </c>
    </row>
    <row r="24" spans="1:23" s="29" customFormat="1" x14ac:dyDescent="0.2">
      <c r="A24" s="109">
        <v>6</v>
      </c>
      <c r="B24" s="111">
        <v>38163</v>
      </c>
      <c r="C24" s="112">
        <v>6.3500000000000001E-2</v>
      </c>
      <c r="D24" s="111">
        <v>48975</v>
      </c>
      <c r="E24" s="113">
        <v>48</v>
      </c>
      <c r="F24" s="113">
        <v>-0.10623999999999995</v>
      </c>
      <c r="G24" s="113">
        <f t="shared" si="0"/>
        <v>48.10624</v>
      </c>
      <c r="H24" s="114">
        <f t="shared" si="1"/>
        <v>100.22133333333333</v>
      </c>
      <c r="I24" s="115">
        <f t="shared" si="2"/>
        <v>6.3327687824519363E-2</v>
      </c>
      <c r="J24" s="116"/>
      <c r="K24" s="113">
        <f t="shared" si="3"/>
        <v>48</v>
      </c>
      <c r="L24" s="117"/>
      <c r="M24" s="113">
        <f t="shared" si="4"/>
        <v>48</v>
      </c>
      <c r="N24" s="117"/>
      <c r="O24" s="118">
        <f t="shared" si="5"/>
        <v>48</v>
      </c>
      <c r="P24" s="117"/>
      <c r="Q24" s="113">
        <f t="shared" si="6"/>
        <v>3.0397290155769294</v>
      </c>
      <c r="R24" s="117"/>
      <c r="S24" s="121"/>
      <c r="T24" s="24" t="s">
        <v>75</v>
      </c>
      <c r="U24" s="2">
        <v>48</v>
      </c>
      <c r="V24" s="59">
        <v>48</v>
      </c>
      <c r="W24" s="59">
        <v>48</v>
      </c>
    </row>
    <row r="25" spans="1:23" s="29" customFormat="1" x14ac:dyDescent="0.2">
      <c r="A25" s="109">
        <v>7</v>
      </c>
      <c r="B25" s="111">
        <v>38219</v>
      </c>
      <c r="C25" s="112">
        <v>6.59E-2</v>
      </c>
      <c r="D25" s="111">
        <v>52343</v>
      </c>
      <c r="E25" s="113">
        <v>26</v>
      </c>
      <c r="F25" s="113">
        <v>-2.0523600000000002</v>
      </c>
      <c r="G25" s="113">
        <f t="shared" si="0"/>
        <v>28.05236</v>
      </c>
      <c r="H25" s="114">
        <f t="shared" si="1"/>
        <v>107.89369230769231</v>
      </c>
      <c r="I25" s="115">
        <f t="shared" si="2"/>
        <v>6.0582218865609209E-2</v>
      </c>
      <c r="J25" s="116"/>
      <c r="K25" s="113">
        <f t="shared" si="3"/>
        <v>26</v>
      </c>
      <c r="L25" s="117"/>
      <c r="M25" s="113">
        <f t="shared" si="4"/>
        <v>26</v>
      </c>
      <c r="N25" s="117"/>
      <c r="O25" s="118">
        <f t="shared" si="5"/>
        <v>26</v>
      </c>
      <c r="P25" s="117"/>
      <c r="Q25" s="113">
        <f t="shared" si="6"/>
        <v>1.5751376905058394</v>
      </c>
      <c r="R25" s="117"/>
      <c r="S25" s="121"/>
      <c r="T25" s="24" t="s">
        <v>75</v>
      </c>
      <c r="U25" s="2">
        <v>26</v>
      </c>
      <c r="V25" s="59">
        <v>26</v>
      </c>
      <c r="W25" s="59">
        <v>26</v>
      </c>
    </row>
    <row r="26" spans="1:23" s="29" customFormat="1" x14ac:dyDescent="0.2">
      <c r="A26" s="109">
        <v>8</v>
      </c>
      <c r="B26" s="111">
        <v>38223</v>
      </c>
      <c r="C26" s="112">
        <v>6.3500000000000001E-2</v>
      </c>
      <c r="D26" s="111">
        <v>48975</v>
      </c>
      <c r="E26" s="113">
        <v>26</v>
      </c>
      <c r="F26" s="113">
        <v>-0.90414000000000005</v>
      </c>
      <c r="G26" s="113">
        <f t="shared" si="0"/>
        <v>26.904140000000002</v>
      </c>
      <c r="H26" s="114">
        <f t="shared" si="1"/>
        <v>103.47746153846154</v>
      </c>
      <c r="I26" s="115">
        <f t="shared" si="2"/>
        <v>6.0940091999985867E-2</v>
      </c>
      <c r="J26" s="116"/>
      <c r="K26" s="113">
        <f t="shared" si="3"/>
        <v>26</v>
      </c>
      <c r="L26" s="117"/>
      <c r="M26" s="113">
        <f t="shared" si="4"/>
        <v>26</v>
      </c>
      <c r="N26" s="117"/>
      <c r="O26" s="118">
        <f t="shared" si="5"/>
        <v>26</v>
      </c>
      <c r="P26" s="117"/>
      <c r="Q26" s="113">
        <f t="shared" si="6"/>
        <v>1.5844423919996324</v>
      </c>
      <c r="R26" s="117"/>
      <c r="S26" s="121"/>
      <c r="T26" s="24" t="s">
        <v>75</v>
      </c>
      <c r="U26" s="2">
        <v>26</v>
      </c>
      <c r="V26" s="59">
        <v>26</v>
      </c>
      <c r="W26" s="59">
        <v>26</v>
      </c>
    </row>
    <row r="27" spans="1:23" s="29" customFormat="1" hidden="1" x14ac:dyDescent="0.2">
      <c r="A27" s="109"/>
      <c r="B27" s="111">
        <v>38306</v>
      </c>
      <c r="C27" s="112">
        <v>4.1000000000000002E-2</v>
      </c>
      <c r="D27" s="111">
        <v>39217</v>
      </c>
      <c r="E27" s="113">
        <v>14</v>
      </c>
      <c r="F27" s="113">
        <v>0.1295</v>
      </c>
      <c r="G27" s="113">
        <f t="shared" si="0"/>
        <v>13.8705</v>
      </c>
      <c r="H27" s="114">
        <f t="shared" si="1"/>
        <v>99.075000000000003</v>
      </c>
      <c r="I27" s="115">
        <f t="shared" si="2"/>
        <v>4.4953186438361624E-2</v>
      </c>
      <c r="J27" s="116"/>
      <c r="K27" s="113">
        <f t="shared" si="3"/>
        <v>0</v>
      </c>
      <c r="L27" s="117"/>
      <c r="M27" s="113">
        <f t="shared" si="4"/>
        <v>0</v>
      </c>
      <c r="N27" s="117"/>
      <c r="O27" s="118">
        <f t="shared" si="5"/>
        <v>0</v>
      </c>
      <c r="P27" s="117"/>
      <c r="Q27" s="113">
        <f t="shared" si="6"/>
        <v>0</v>
      </c>
      <c r="R27" s="117"/>
      <c r="S27" s="121"/>
      <c r="T27" s="24" t="s">
        <v>75</v>
      </c>
      <c r="U27" s="2">
        <v>0</v>
      </c>
      <c r="V27" s="59">
        <v>0</v>
      </c>
      <c r="W27" s="59">
        <v>0</v>
      </c>
    </row>
    <row r="28" spans="1:23" s="29" customFormat="1" x14ac:dyDescent="0.2">
      <c r="A28" s="109">
        <v>9</v>
      </c>
      <c r="B28" s="111">
        <v>38491</v>
      </c>
      <c r="C28" s="112">
        <v>5.3600000000000002E-2</v>
      </c>
      <c r="D28" s="111">
        <v>49815</v>
      </c>
      <c r="E28" s="113">
        <v>98.100000000000009</v>
      </c>
      <c r="F28" s="113">
        <v>3.7392000000000007</v>
      </c>
      <c r="G28" s="113">
        <f t="shared" si="0"/>
        <v>94.360800000000012</v>
      </c>
      <c r="H28" s="114">
        <f t="shared" si="1"/>
        <v>96.188379204892968</v>
      </c>
      <c r="I28" s="115">
        <f t="shared" si="2"/>
        <v>5.6210503443151726E-2</v>
      </c>
      <c r="J28" s="116"/>
      <c r="K28" s="113">
        <f t="shared" si="3"/>
        <v>98.100000000000009</v>
      </c>
      <c r="L28" s="117"/>
      <c r="M28" s="113">
        <f t="shared" si="4"/>
        <v>98.100000000000009</v>
      </c>
      <c r="N28" s="117"/>
      <c r="O28" s="118">
        <f t="shared" si="5"/>
        <v>98.100000000000009</v>
      </c>
      <c r="P28" s="117"/>
      <c r="Q28" s="113">
        <f t="shared" si="6"/>
        <v>5.5142503877731848</v>
      </c>
      <c r="R28" s="117"/>
      <c r="S28" s="121"/>
      <c r="T28" s="24" t="s">
        <v>75</v>
      </c>
      <c r="U28" s="2">
        <v>98.100000000000009</v>
      </c>
      <c r="V28" s="59">
        <v>98.100000000000009</v>
      </c>
      <c r="W28" s="59">
        <v>98.100000000000009</v>
      </c>
    </row>
    <row r="29" spans="1:23" s="29" customFormat="1" hidden="1" x14ac:dyDescent="0.2">
      <c r="A29" s="109"/>
      <c r="B29" s="111">
        <v>38491</v>
      </c>
      <c r="C29" s="112">
        <v>3.95E-2</v>
      </c>
      <c r="D29" s="111">
        <v>39868</v>
      </c>
      <c r="E29" s="113">
        <v>45.000000000000007</v>
      </c>
      <c r="F29" s="113">
        <v>-0.4053000000000001</v>
      </c>
      <c r="G29" s="113">
        <f t="shared" si="0"/>
        <v>45.405300000000004</v>
      </c>
      <c r="H29" s="114">
        <f t="shared" si="1"/>
        <v>100.90066666666667</v>
      </c>
      <c r="I29" s="115">
        <f t="shared" si="2"/>
        <v>3.6902170884560104E-2</v>
      </c>
      <c r="J29" s="116"/>
      <c r="K29" s="113">
        <f t="shared" si="3"/>
        <v>0</v>
      </c>
      <c r="L29" s="117"/>
      <c r="M29" s="113">
        <f t="shared" si="4"/>
        <v>0</v>
      </c>
      <c r="N29" s="117"/>
      <c r="O29" s="118">
        <f t="shared" si="5"/>
        <v>0</v>
      </c>
      <c r="P29" s="117"/>
      <c r="Q29" s="113">
        <f t="shared" si="6"/>
        <v>0</v>
      </c>
      <c r="R29" s="117"/>
      <c r="S29" s="121"/>
      <c r="T29" s="24" t="s">
        <v>75</v>
      </c>
      <c r="U29" s="2">
        <v>0</v>
      </c>
      <c r="V29" s="59">
        <v>0</v>
      </c>
      <c r="W29" s="59">
        <v>0</v>
      </c>
    </row>
    <row r="30" spans="1:23" s="29" customFormat="1" ht="13.5" hidden="1" customHeight="1" x14ac:dyDescent="0.2">
      <c r="A30" s="109"/>
      <c r="B30" s="111">
        <v>38779</v>
      </c>
      <c r="C30" s="112">
        <v>4.6399999999999997E-2</v>
      </c>
      <c r="D30" s="111">
        <v>42432</v>
      </c>
      <c r="E30" s="113">
        <v>90.000000000000014</v>
      </c>
      <c r="F30" s="113">
        <v>0.43260000000000004</v>
      </c>
      <c r="G30" s="113">
        <f t="shared" si="0"/>
        <v>89.567400000000021</v>
      </c>
      <c r="H30" s="114">
        <f t="shared" si="1"/>
        <v>99.519333333333336</v>
      </c>
      <c r="I30" s="115">
        <f t="shared" si="2"/>
        <v>4.7007986992118014E-2</v>
      </c>
      <c r="J30" s="116"/>
      <c r="K30" s="113">
        <f t="shared" si="3"/>
        <v>0</v>
      </c>
      <c r="L30" s="117"/>
      <c r="M30" s="113">
        <f t="shared" si="4"/>
        <v>0</v>
      </c>
      <c r="N30" s="117"/>
      <c r="O30" s="118">
        <f t="shared" si="5"/>
        <v>0</v>
      </c>
      <c r="P30" s="117"/>
      <c r="Q30" s="113">
        <f t="shared" si="6"/>
        <v>0</v>
      </c>
      <c r="R30" s="117"/>
      <c r="S30" s="121"/>
      <c r="T30" s="24" t="s">
        <v>75</v>
      </c>
      <c r="U30" s="2">
        <v>0</v>
      </c>
      <c r="V30" s="59">
        <v>0</v>
      </c>
      <c r="W30" s="59">
        <v>0</v>
      </c>
    </row>
    <row r="31" spans="1:23" s="29" customFormat="1" x14ac:dyDescent="0.2">
      <c r="A31" s="109">
        <v>10</v>
      </c>
      <c r="B31" s="111">
        <v>38831</v>
      </c>
      <c r="C31" s="112">
        <v>5.3600000000000002E-2</v>
      </c>
      <c r="D31" s="111">
        <v>49815</v>
      </c>
      <c r="E31" s="113">
        <v>62.5</v>
      </c>
      <c r="F31" s="113">
        <v>0.82600000000000007</v>
      </c>
      <c r="G31" s="113">
        <f t="shared" si="0"/>
        <v>61.673999999999999</v>
      </c>
      <c r="H31" s="114">
        <f t="shared" si="1"/>
        <v>98.678399999999996</v>
      </c>
      <c r="I31" s="115">
        <f t="shared" si="2"/>
        <v>5.4495566018253637E-2</v>
      </c>
      <c r="J31" s="116"/>
      <c r="K31" s="113">
        <f t="shared" si="3"/>
        <v>62.5</v>
      </c>
      <c r="L31" s="117"/>
      <c r="M31" s="113">
        <f t="shared" si="4"/>
        <v>62.5</v>
      </c>
      <c r="N31" s="117"/>
      <c r="O31" s="118">
        <f t="shared" si="5"/>
        <v>62.5</v>
      </c>
      <c r="P31" s="117"/>
      <c r="Q31" s="113">
        <f t="shared" si="6"/>
        <v>3.4059728761408521</v>
      </c>
      <c r="R31" s="117"/>
      <c r="S31" s="121"/>
      <c r="T31" s="24" t="s">
        <v>75</v>
      </c>
      <c r="U31" s="2">
        <v>62.5</v>
      </c>
      <c r="V31" s="59">
        <v>62.5</v>
      </c>
      <c r="W31" s="59">
        <v>62.5</v>
      </c>
    </row>
    <row r="32" spans="1:23" s="29" customFormat="1" hidden="1" x14ac:dyDescent="0.2">
      <c r="A32" s="109"/>
      <c r="B32" s="111">
        <v>38951</v>
      </c>
      <c r="C32" s="112">
        <v>4.6399999999999997E-2</v>
      </c>
      <c r="D32" s="111">
        <v>42432</v>
      </c>
      <c r="E32" s="113">
        <v>90</v>
      </c>
      <c r="F32" s="113">
        <v>1.1258999999999999</v>
      </c>
      <c r="G32" s="113">
        <f t="shared" si="0"/>
        <v>88.874099999999999</v>
      </c>
      <c r="H32" s="114">
        <f t="shared" si="1"/>
        <v>98.748999999999995</v>
      </c>
      <c r="I32" s="115">
        <f t="shared" si="2"/>
        <v>4.8049371695873991E-2</v>
      </c>
      <c r="J32" s="116"/>
      <c r="K32" s="113">
        <f t="shared" si="3"/>
        <v>0</v>
      </c>
      <c r="L32" s="117"/>
      <c r="M32" s="113">
        <f t="shared" si="4"/>
        <v>0</v>
      </c>
      <c r="N32" s="117"/>
      <c r="O32" s="118">
        <f t="shared" si="5"/>
        <v>0</v>
      </c>
      <c r="P32" s="117"/>
      <c r="Q32" s="113">
        <f t="shared" si="6"/>
        <v>0</v>
      </c>
      <c r="R32" s="117"/>
      <c r="S32" s="121"/>
      <c r="T32" s="24" t="s">
        <v>75</v>
      </c>
      <c r="U32" s="2">
        <v>0</v>
      </c>
      <c r="V32" s="59">
        <v>0</v>
      </c>
      <c r="W32" s="59">
        <v>0</v>
      </c>
    </row>
    <row r="33" spans="1:23" s="29" customFormat="1" x14ac:dyDescent="0.2">
      <c r="A33" s="109">
        <v>11</v>
      </c>
      <c r="B33" s="111">
        <v>39009</v>
      </c>
      <c r="C33" s="112">
        <v>0.05</v>
      </c>
      <c r="D33" s="111">
        <v>53619</v>
      </c>
      <c r="E33" s="113">
        <v>45</v>
      </c>
      <c r="F33" s="113">
        <v>0.32100000000000001</v>
      </c>
      <c r="G33" s="113">
        <f t="shared" si="0"/>
        <v>44.679000000000002</v>
      </c>
      <c r="H33" s="114">
        <f t="shared" si="1"/>
        <v>99.286666666666662</v>
      </c>
      <c r="I33" s="115">
        <f t="shared" si="2"/>
        <v>5.0416473044447949E-2</v>
      </c>
      <c r="J33" s="116"/>
      <c r="K33" s="113">
        <f t="shared" si="3"/>
        <v>45</v>
      </c>
      <c r="L33" s="117"/>
      <c r="M33" s="113">
        <f t="shared" si="4"/>
        <v>45</v>
      </c>
      <c r="N33" s="117"/>
      <c r="O33" s="118">
        <f t="shared" si="5"/>
        <v>45</v>
      </c>
      <c r="P33" s="117"/>
      <c r="Q33" s="113">
        <f t="shared" si="6"/>
        <v>2.2687412870001578</v>
      </c>
      <c r="R33" s="117"/>
      <c r="S33" s="122"/>
      <c r="T33" s="24" t="s">
        <v>75</v>
      </c>
      <c r="U33" s="2">
        <v>45</v>
      </c>
      <c r="V33" s="59">
        <v>45</v>
      </c>
      <c r="W33" s="59">
        <v>45</v>
      </c>
    </row>
    <row r="34" spans="1:23" s="29" customFormat="1" x14ac:dyDescent="0.2">
      <c r="A34" s="109">
        <v>12</v>
      </c>
      <c r="B34" s="111">
        <v>39154</v>
      </c>
      <c r="C34" s="112">
        <v>4.8899999999999999E-2</v>
      </c>
      <c r="D34" s="111">
        <v>50112</v>
      </c>
      <c r="E34" s="113">
        <v>160</v>
      </c>
      <c r="F34" s="113">
        <v>0.88239999999999996</v>
      </c>
      <c r="G34" s="113">
        <f t="shared" si="0"/>
        <v>159.11760000000001</v>
      </c>
      <c r="H34" s="114">
        <f t="shared" si="1"/>
        <v>99.44850000000001</v>
      </c>
      <c r="I34" s="115">
        <f t="shared" si="2"/>
        <v>4.9253830740595202E-2</v>
      </c>
      <c r="J34" s="116"/>
      <c r="K34" s="113">
        <f t="shared" si="3"/>
        <v>160</v>
      </c>
      <c r="L34" s="117"/>
      <c r="M34" s="113">
        <f t="shared" si="4"/>
        <v>160</v>
      </c>
      <c r="N34" s="117"/>
      <c r="O34" s="118">
        <f t="shared" si="5"/>
        <v>160</v>
      </c>
      <c r="P34" s="117"/>
      <c r="Q34" s="113">
        <f t="shared" si="6"/>
        <v>7.880612918495232</v>
      </c>
      <c r="R34" s="117"/>
      <c r="S34" s="122"/>
      <c r="T34" s="24" t="s">
        <v>75</v>
      </c>
      <c r="U34" s="2">
        <v>160</v>
      </c>
      <c r="V34" s="59">
        <v>160</v>
      </c>
      <c r="W34" s="59">
        <v>160</v>
      </c>
    </row>
    <row r="35" spans="1:23" s="29" customFormat="1" hidden="1" x14ac:dyDescent="0.2">
      <c r="A35" s="109"/>
      <c r="B35" s="111">
        <v>39217</v>
      </c>
      <c r="C35" s="112">
        <v>4.1000000000000002E-2</v>
      </c>
      <c r="D35" s="111">
        <v>39583</v>
      </c>
      <c r="E35" s="113">
        <v>14</v>
      </c>
      <c r="F35" s="113">
        <v>0</v>
      </c>
      <c r="G35" s="113">
        <f t="shared" si="0"/>
        <v>14</v>
      </c>
      <c r="H35" s="114">
        <f t="shared" si="1"/>
        <v>100</v>
      </c>
      <c r="I35" s="115">
        <f t="shared" si="2"/>
        <v>4.1000000000000009E-2</v>
      </c>
      <c r="J35" s="116"/>
      <c r="K35" s="113">
        <f t="shared" si="3"/>
        <v>0</v>
      </c>
      <c r="L35" s="117"/>
      <c r="M35" s="113">
        <f t="shared" si="4"/>
        <v>0</v>
      </c>
      <c r="N35" s="117"/>
      <c r="O35" s="118">
        <f t="shared" si="5"/>
        <v>0</v>
      </c>
      <c r="P35" s="117"/>
      <c r="Q35" s="113">
        <f t="shared" si="6"/>
        <v>0</v>
      </c>
      <c r="R35" s="117"/>
      <c r="S35" s="122"/>
      <c r="T35" s="24" t="s">
        <v>75</v>
      </c>
      <c r="U35" s="2">
        <v>0</v>
      </c>
      <c r="V35" s="59">
        <v>0</v>
      </c>
      <c r="W35" s="59">
        <v>0</v>
      </c>
    </row>
    <row r="36" spans="1:23" s="29" customFormat="1" x14ac:dyDescent="0.2">
      <c r="A36" s="109">
        <v>13</v>
      </c>
      <c r="B36" s="111">
        <v>39373</v>
      </c>
      <c r="C36" s="112">
        <v>5.1799999999999999E-2</v>
      </c>
      <c r="D36" s="111">
        <v>43026</v>
      </c>
      <c r="E36" s="113">
        <v>75</v>
      </c>
      <c r="F36" s="113">
        <v>0.27675</v>
      </c>
      <c r="G36" s="113">
        <f t="shared" si="0"/>
        <v>74.723249999999993</v>
      </c>
      <c r="H36" s="114">
        <f t="shared" si="1"/>
        <v>99.630999999999986</v>
      </c>
      <c r="I36" s="115">
        <f t="shared" si="2"/>
        <v>5.2278515367339136E-2</v>
      </c>
      <c r="J36" s="116"/>
      <c r="K36" s="113">
        <f t="shared" si="3"/>
        <v>75</v>
      </c>
      <c r="L36" s="117"/>
      <c r="M36" s="113">
        <f t="shared" si="4"/>
        <v>0</v>
      </c>
      <c r="N36" s="117"/>
      <c r="O36" s="118">
        <f t="shared" si="5"/>
        <v>57.692307692307693</v>
      </c>
      <c r="P36" s="117"/>
      <c r="Q36" s="113">
        <f t="shared" si="6"/>
        <v>3.0160681942695655</v>
      </c>
      <c r="R36" s="117"/>
      <c r="S36" s="122"/>
      <c r="T36" s="24" t="s">
        <v>75</v>
      </c>
      <c r="U36" s="2">
        <v>75</v>
      </c>
      <c r="V36" s="59">
        <v>0</v>
      </c>
      <c r="W36" s="59">
        <v>57.692307692307693</v>
      </c>
    </row>
    <row r="37" spans="1:23" s="29" customFormat="1" hidden="1" x14ac:dyDescent="0.2">
      <c r="A37" s="109"/>
      <c r="B37" s="111">
        <v>39510</v>
      </c>
      <c r="C37" s="112">
        <v>4.0800000000000003E-2</v>
      </c>
      <c r="D37" s="111">
        <v>40605</v>
      </c>
      <c r="E37" s="113">
        <v>100</v>
      </c>
      <c r="F37" s="113">
        <v>0.28940000000000005</v>
      </c>
      <c r="G37" s="113">
        <f t="shared" si="0"/>
        <v>99.710599999999999</v>
      </c>
      <c r="H37" s="114">
        <f t="shared" si="1"/>
        <v>99.710599999999999</v>
      </c>
      <c r="I37" s="115">
        <f t="shared" si="2"/>
        <v>4.1836511808320126E-2</v>
      </c>
      <c r="J37" s="116"/>
      <c r="K37" s="113">
        <f t="shared" si="3"/>
        <v>0</v>
      </c>
      <c r="L37" s="117"/>
      <c r="M37" s="113">
        <f t="shared" si="4"/>
        <v>0</v>
      </c>
      <c r="N37" s="117"/>
      <c r="O37" s="118">
        <f t="shared" si="5"/>
        <v>0</v>
      </c>
      <c r="P37" s="117"/>
      <c r="Q37" s="113">
        <f t="shared" si="6"/>
        <v>0</v>
      </c>
      <c r="R37" s="117"/>
      <c r="S37" s="122"/>
      <c r="T37" s="24" t="s">
        <v>72</v>
      </c>
      <c r="U37" s="2">
        <v>0</v>
      </c>
      <c r="V37" s="59">
        <v>0</v>
      </c>
      <c r="W37" s="59">
        <v>0</v>
      </c>
    </row>
    <row r="38" spans="1:23" s="29" customFormat="1" x14ac:dyDescent="0.2">
      <c r="A38" s="109">
        <v>14</v>
      </c>
      <c r="B38" s="111">
        <v>39510</v>
      </c>
      <c r="C38" s="112">
        <v>5.1799999999999999E-2</v>
      </c>
      <c r="D38" s="111">
        <v>43026</v>
      </c>
      <c r="E38" s="113">
        <v>120</v>
      </c>
      <c r="F38" s="113">
        <v>-2.0815599999999996</v>
      </c>
      <c r="G38" s="113">
        <f t="shared" si="0"/>
        <v>122.08156</v>
      </c>
      <c r="H38" s="114">
        <f t="shared" si="1"/>
        <v>101.73463333333332</v>
      </c>
      <c r="I38" s="115">
        <f t="shared" si="2"/>
        <v>4.9504803223751857E-2</v>
      </c>
      <c r="J38" s="116"/>
      <c r="K38" s="113">
        <f t="shared" si="3"/>
        <v>120</v>
      </c>
      <c r="L38" s="117"/>
      <c r="M38" s="113">
        <f t="shared" si="4"/>
        <v>0</v>
      </c>
      <c r="N38" s="117"/>
      <c r="O38" s="118">
        <f t="shared" si="5"/>
        <v>92.307692307692307</v>
      </c>
      <c r="P38" s="117"/>
      <c r="Q38" s="113">
        <f t="shared" si="6"/>
        <v>4.5696741437309409</v>
      </c>
      <c r="R38" s="117"/>
      <c r="S38" s="122"/>
      <c r="T38" s="24" t="s">
        <v>75</v>
      </c>
      <c r="U38" s="2">
        <v>120</v>
      </c>
      <c r="V38" s="59">
        <v>0</v>
      </c>
      <c r="W38" s="59">
        <v>92.307692307692307</v>
      </c>
    </row>
    <row r="39" spans="1:23" s="29" customFormat="1" hidden="1" x14ac:dyDescent="0.2">
      <c r="A39" s="109"/>
      <c r="B39" s="111">
        <v>39762</v>
      </c>
      <c r="C39" s="112">
        <v>0.05</v>
      </c>
      <c r="D39" s="111">
        <v>41590</v>
      </c>
      <c r="E39" s="113">
        <v>160</v>
      </c>
      <c r="F39" s="113">
        <v>0.75320000000000009</v>
      </c>
      <c r="G39" s="113">
        <f t="shared" si="0"/>
        <v>159.24680000000001</v>
      </c>
      <c r="H39" s="114">
        <f t="shared" si="1"/>
        <v>99.529250000000005</v>
      </c>
      <c r="I39" s="115">
        <f t="shared" si="2"/>
        <v>5.1076892625209022E-2</v>
      </c>
      <c r="J39" s="116"/>
      <c r="K39" s="113">
        <f t="shared" si="3"/>
        <v>0</v>
      </c>
      <c r="L39" s="117"/>
      <c r="M39" s="113">
        <f t="shared" si="4"/>
        <v>0</v>
      </c>
      <c r="N39" s="117"/>
      <c r="O39" s="118">
        <f t="shared" si="5"/>
        <v>0</v>
      </c>
      <c r="P39" s="117"/>
      <c r="Q39" s="113">
        <f t="shared" si="6"/>
        <v>0</v>
      </c>
      <c r="R39" s="117"/>
      <c r="S39" s="122"/>
      <c r="T39" s="24" t="s">
        <v>75</v>
      </c>
      <c r="U39" s="2">
        <v>0</v>
      </c>
      <c r="V39" s="59">
        <v>0</v>
      </c>
      <c r="W39" s="59">
        <v>0</v>
      </c>
    </row>
    <row r="40" spans="1:23" s="29" customFormat="1" hidden="1" x14ac:dyDescent="0.2">
      <c r="A40" s="109"/>
      <c r="B40" s="111">
        <v>39771</v>
      </c>
      <c r="C40" s="112">
        <v>3.8899999999999997E-2</v>
      </c>
      <c r="D40" s="111">
        <v>40501</v>
      </c>
      <c r="E40" s="113">
        <v>40</v>
      </c>
      <c r="F40" s="113">
        <v>8.8000000000000009E-2</v>
      </c>
      <c r="G40" s="113">
        <f t="shared" si="0"/>
        <v>39.911999999999999</v>
      </c>
      <c r="H40" s="114">
        <f t="shared" si="1"/>
        <v>99.78</v>
      </c>
      <c r="I40" s="115">
        <f t="shared" si="2"/>
        <v>4.005562250010164E-2</v>
      </c>
      <c r="J40" s="116"/>
      <c r="K40" s="113">
        <f t="shared" si="3"/>
        <v>0</v>
      </c>
      <c r="L40" s="117"/>
      <c r="M40" s="113">
        <f t="shared" si="4"/>
        <v>0</v>
      </c>
      <c r="N40" s="117"/>
      <c r="O40" s="118">
        <f t="shared" si="5"/>
        <v>0</v>
      </c>
      <c r="P40" s="117"/>
      <c r="Q40" s="113">
        <f t="shared" si="6"/>
        <v>0</v>
      </c>
      <c r="R40" s="117"/>
      <c r="S40" s="122"/>
      <c r="T40" s="24" t="s">
        <v>75</v>
      </c>
      <c r="U40" s="2">
        <v>0</v>
      </c>
      <c r="V40" s="59">
        <v>0</v>
      </c>
      <c r="W40" s="59">
        <v>0</v>
      </c>
    </row>
    <row r="41" spans="1:23" s="29" customFormat="1" hidden="1" x14ac:dyDescent="0.2">
      <c r="A41" s="109"/>
      <c r="B41" s="111">
        <v>39826</v>
      </c>
      <c r="C41" s="112">
        <v>3.8899999999999997E-2</v>
      </c>
      <c r="D41" s="111">
        <v>40501</v>
      </c>
      <c r="E41" s="113">
        <v>35</v>
      </c>
      <c r="F41" s="113">
        <v>-0.22575000000000001</v>
      </c>
      <c r="G41" s="113">
        <f t="shared" si="0"/>
        <v>35.225749999999998</v>
      </c>
      <c r="H41" s="114">
        <f t="shared" si="1"/>
        <v>100.64499999999998</v>
      </c>
      <c r="I41" s="115">
        <f t="shared" si="2"/>
        <v>3.5247913532128881E-2</v>
      </c>
      <c r="J41" s="116"/>
      <c r="K41" s="113">
        <f t="shared" si="3"/>
        <v>0</v>
      </c>
      <c r="L41" s="117"/>
      <c r="M41" s="113">
        <f t="shared" si="4"/>
        <v>0</v>
      </c>
      <c r="N41" s="117"/>
      <c r="O41" s="118">
        <f t="shared" si="5"/>
        <v>0</v>
      </c>
      <c r="P41" s="117"/>
      <c r="Q41" s="113">
        <f t="shared" si="6"/>
        <v>0</v>
      </c>
      <c r="R41" s="117"/>
      <c r="S41" s="122"/>
      <c r="T41" s="24" t="s">
        <v>75</v>
      </c>
      <c r="U41" s="2">
        <v>0</v>
      </c>
      <c r="V41" s="59">
        <v>0</v>
      </c>
      <c r="W41" s="59">
        <v>0</v>
      </c>
    </row>
    <row r="42" spans="1:23" s="29" customFormat="1" hidden="1" x14ac:dyDescent="0.2">
      <c r="A42" s="109"/>
      <c r="B42" s="111">
        <v>39827</v>
      </c>
      <c r="C42" s="112">
        <v>0.05</v>
      </c>
      <c r="D42" s="111">
        <v>41590</v>
      </c>
      <c r="E42" s="113">
        <v>70</v>
      </c>
      <c r="F42" s="113">
        <v>-1.9942999999999997</v>
      </c>
      <c r="G42" s="113">
        <f t="shared" si="0"/>
        <v>71.994299999999996</v>
      </c>
      <c r="H42" s="114">
        <f t="shared" si="1"/>
        <v>102.84899999999999</v>
      </c>
      <c r="I42" s="115">
        <f t="shared" si="2"/>
        <v>4.3381640053723657E-2</v>
      </c>
      <c r="J42" s="116"/>
      <c r="K42" s="113">
        <f t="shared" si="3"/>
        <v>0</v>
      </c>
      <c r="L42" s="117"/>
      <c r="M42" s="113">
        <f t="shared" si="4"/>
        <v>0</v>
      </c>
      <c r="N42" s="117"/>
      <c r="O42" s="118">
        <f t="shared" si="5"/>
        <v>0</v>
      </c>
      <c r="P42" s="117"/>
      <c r="Q42" s="113">
        <f t="shared" si="6"/>
        <v>0</v>
      </c>
      <c r="R42" s="117"/>
      <c r="S42" s="122"/>
      <c r="T42" s="24" t="s">
        <v>75</v>
      </c>
      <c r="U42" s="2">
        <v>0</v>
      </c>
      <c r="V42" s="59">
        <v>0</v>
      </c>
      <c r="W42" s="59">
        <v>0</v>
      </c>
    </row>
    <row r="43" spans="1:23" s="29" customFormat="1" x14ac:dyDescent="0.2">
      <c r="A43" s="109">
        <v>15</v>
      </c>
      <c r="B43" s="111">
        <v>39875</v>
      </c>
      <c r="C43" s="112">
        <v>6.0299999999999999E-2</v>
      </c>
      <c r="D43" s="111">
        <v>50832</v>
      </c>
      <c r="E43" s="113">
        <v>105</v>
      </c>
      <c r="F43" s="113">
        <v>0.62439999999999996</v>
      </c>
      <c r="G43" s="113">
        <f t="shared" si="0"/>
        <v>104.37560000000001</v>
      </c>
      <c r="H43" s="114">
        <f t="shared" si="1"/>
        <v>99.405333333333331</v>
      </c>
      <c r="I43" s="115">
        <f t="shared" si="2"/>
        <v>6.073312188955813E-2</v>
      </c>
      <c r="J43" s="116"/>
      <c r="K43" s="113">
        <f t="shared" si="3"/>
        <v>105</v>
      </c>
      <c r="L43" s="117"/>
      <c r="M43" s="113">
        <f t="shared" si="4"/>
        <v>105</v>
      </c>
      <c r="N43" s="117"/>
      <c r="O43" s="118">
        <f t="shared" si="5"/>
        <v>105</v>
      </c>
      <c r="P43" s="117"/>
      <c r="Q43" s="113">
        <f t="shared" si="6"/>
        <v>6.3769777984036038</v>
      </c>
      <c r="R43" s="117"/>
      <c r="S43" s="122"/>
      <c r="T43" s="24" t="s">
        <v>75</v>
      </c>
      <c r="U43" s="2">
        <v>105</v>
      </c>
      <c r="V43" s="59">
        <v>105</v>
      </c>
      <c r="W43" s="59">
        <v>105</v>
      </c>
    </row>
    <row r="44" spans="1:23" s="29" customFormat="1" x14ac:dyDescent="0.2">
      <c r="A44" s="109">
        <v>16</v>
      </c>
      <c r="B44" s="111">
        <v>40010</v>
      </c>
      <c r="C44" s="112">
        <v>5.4899999999999997E-2</v>
      </c>
      <c r="D44" s="111">
        <v>51333</v>
      </c>
      <c r="E44" s="113">
        <v>90.000000000000014</v>
      </c>
      <c r="F44" s="113">
        <v>0.57990000000000008</v>
      </c>
      <c r="G44" s="113">
        <f t="shared" si="0"/>
        <v>89.420100000000019</v>
      </c>
      <c r="H44" s="114">
        <f t="shared" si="1"/>
        <v>99.355666666666679</v>
      </c>
      <c r="I44" s="115">
        <f t="shared" si="2"/>
        <v>5.5337021034516272E-2</v>
      </c>
      <c r="J44" s="116"/>
      <c r="K44" s="113">
        <f t="shared" si="3"/>
        <v>90.000000000000014</v>
      </c>
      <c r="L44" s="117"/>
      <c r="M44" s="113">
        <f t="shared" si="4"/>
        <v>90.000000000000014</v>
      </c>
      <c r="N44" s="117"/>
      <c r="O44" s="118">
        <f t="shared" si="5"/>
        <v>90.000000000000014</v>
      </c>
      <c r="P44" s="117"/>
      <c r="Q44" s="113">
        <f t="shared" si="6"/>
        <v>4.9803318931064648</v>
      </c>
      <c r="R44" s="117"/>
      <c r="S44" s="122"/>
      <c r="T44" s="24" t="s">
        <v>75</v>
      </c>
      <c r="U44" s="2">
        <v>90.000000000000014</v>
      </c>
      <c r="V44" s="59">
        <v>90.000000000000014</v>
      </c>
      <c r="W44" s="59">
        <v>90.000000000000014</v>
      </c>
    </row>
    <row r="45" spans="1:23" s="29" customFormat="1" hidden="1" x14ac:dyDescent="0.2">
      <c r="A45" s="109"/>
      <c r="B45" s="111">
        <v>40136</v>
      </c>
      <c r="C45" s="112">
        <v>3.1300000000000001E-2</v>
      </c>
      <c r="D45" s="111">
        <v>41962</v>
      </c>
      <c r="E45" s="113">
        <v>75.000000000000014</v>
      </c>
      <c r="F45" s="113">
        <v>0.27975000000000005</v>
      </c>
      <c r="G45" s="113">
        <f t="shared" si="0"/>
        <v>74.720250000000007</v>
      </c>
      <c r="H45" s="114">
        <f t="shared" si="1"/>
        <v>99.626999999999981</v>
      </c>
      <c r="I45" s="115">
        <f t="shared" si="2"/>
        <v>3.2113454212462214E-2</v>
      </c>
      <c r="J45" s="116"/>
      <c r="K45" s="113">
        <f t="shared" si="3"/>
        <v>0</v>
      </c>
      <c r="L45" s="117"/>
      <c r="M45" s="113">
        <f t="shared" si="4"/>
        <v>0</v>
      </c>
      <c r="N45" s="117"/>
      <c r="O45" s="118">
        <f t="shared" si="5"/>
        <v>0</v>
      </c>
      <c r="P45" s="117"/>
      <c r="Q45" s="113">
        <f t="shared" si="6"/>
        <v>0</v>
      </c>
      <c r="R45" s="117"/>
      <c r="S45" s="122"/>
      <c r="T45" s="24" t="s">
        <v>75</v>
      </c>
      <c r="U45" s="2">
        <v>0</v>
      </c>
      <c r="V45" s="59">
        <v>0</v>
      </c>
      <c r="W45" s="59">
        <v>0</v>
      </c>
    </row>
    <row r="46" spans="1:23" s="29" customFormat="1" hidden="1" x14ac:dyDescent="0.2">
      <c r="A46" s="109"/>
      <c r="B46" s="111">
        <v>40200</v>
      </c>
      <c r="C46" s="112">
        <v>3.1300000000000001E-2</v>
      </c>
      <c r="D46" s="111">
        <v>41963</v>
      </c>
      <c r="E46" s="113">
        <v>100</v>
      </c>
      <c r="F46" s="113">
        <v>-0.23799999999999999</v>
      </c>
      <c r="G46" s="113">
        <f t="shared" si="0"/>
        <v>100.238</v>
      </c>
      <c r="H46" s="114">
        <f t="shared" si="1"/>
        <v>100.238</v>
      </c>
      <c r="I46" s="115">
        <f t="shared" si="2"/>
        <v>3.0759686512745091E-2</v>
      </c>
      <c r="J46" s="116"/>
      <c r="K46" s="113">
        <f t="shared" si="3"/>
        <v>0</v>
      </c>
      <c r="L46" s="117"/>
      <c r="M46" s="113">
        <f t="shared" si="4"/>
        <v>0</v>
      </c>
      <c r="N46" s="117"/>
      <c r="O46" s="118">
        <f t="shared" si="5"/>
        <v>0</v>
      </c>
      <c r="P46" s="117"/>
      <c r="Q46" s="113">
        <f t="shared" si="6"/>
        <v>0</v>
      </c>
      <c r="R46" s="117"/>
      <c r="S46" s="122"/>
      <c r="T46" s="24" t="s">
        <v>72</v>
      </c>
      <c r="U46" s="2">
        <v>0</v>
      </c>
      <c r="V46" s="59">
        <v>0</v>
      </c>
      <c r="W46" s="59">
        <v>0</v>
      </c>
    </row>
    <row r="47" spans="1:23" s="29" customFormat="1" x14ac:dyDescent="0.2">
      <c r="A47" s="109">
        <v>17</v>
      </c>
      <c r="B47" s="111">
        <v>40252</v>
      </c>
      <c r="C47" s="112">
        <v>5.4899999999999997E-2</v>
      </c>
      <c r="D47" s="111">
        <v>51341</v>
      </c>
      <c r="E47" s="113">
        <v>80</v>
      </c>
      <c r="F47" s="113">
        <v>-0.46200000000000008</v>
      </c>
      <c r="G47" s="113">
        <f t="shared" si="0"/>
        <v>80.462000000000003</v>
      </c>
      <c r="H47" s="114">
        <f t="shared" si="1"/>
        <v>100.57750000000001</v>
      </c>
      <c r="I47" s="115">
        <f t="shared" si="2"/>
        <v>5.4503714532062972E-2</v>
      </c>
      <c r="J47" s="116"/>
      <c r="K47" s="113">
        <f t="shared" si="3"/>
        <v>80</v>
      </c>
      <c r="L47" s="117"/>
      <c r="M47" s="113">
        <f t="shared" si="4"/>
        <v>80</v>
      </c>
      <c r="N47" s="117"/>
      <c r="O47" s="118">
        <f t="shared" si="5"/>
        <v>80</v>
      </c>
      <c r="P47" s="117"/>
      <c r="Q47" s="113">
        <f t="shared" si="6"/>
        <v>4.360297162565038</v>
      </c>
      <c r="R47" s="117"/>
      <c r="S47" s="122"/>
      <c r="T47" s="24" t="s">
        <v>75</v>
      </c>
      <c r="U47" s="2">
        <v>80</v>
      </c>
      <c r="V47" s="59">
        <v>80</v>
      </c>
      <c r="W47" s="59">
        <v>80</v>
      </c>
    </row>
    <row r="48" spans="1:23" s="29" customFormat="1" x14ac:dyDescent="0.2">
      <c r="A48" s="109">
        <v>18</v>
      </c>
      <c r="B48" s="111">
        <v>40252</v>
      </c>
      <c r="C48" s="112">
        <v>4.3999999999999997E-2</v>
      </c>
      <c r="D48" s="111">
        <v>43986</v>
      </c>
      <c r="E48" s="113">
        <v>120</v>
      </c>
      <c r="F48" s="113">
        <v>0.5444</v>
      </c>
      <c r="G48" s="113">
        <f t="shared" si="0"/>
        <v>119.4556</v>
      </c>
      <c r="H48" s="114">
        <f t="shared" si="1"/>
        <v>99.546333333333337</v>
      </c>
      <c r="I48" s="115">
        <f t="shared" si="2"/>
        <v>4.4550127344670482E-2</v>
      </c>
      <c r="J48" s="116"/>
      <c r="K48" s="113">
        <f t="shared" si="3"/>
        <v>120</v>
      </c>
      <c r="L48" s="117"/>
      <c r="M48" s="113">
        <f t="shared" si="4"/>
        <v>120</v>
      </c>
      <c r="N48" s="117"/>
      <c r="O48" s="118">
        <f t="shared" si="5"/>
        <v>120</v>
      </c>
      <c r="P48" s="117"/>
      <c r="Q48" s="113">
        <f t="shared" si="6"/>
        <v>5.346015281360458</v>
      </c>
      <c r="R48" s="117"/>
      <c r="S48" s="122"/>
      <c r="T48" s="24" t="s">
        <v>75</v>
      </c>
      <c r="U48" s="2">
        <v>120</v>
      </c>
      <c r="V48" s="59">
        <v>120</v>
      </c>
      <c r="W48" s="59">
        <v>120</v>
      </c>
    </row>
    <row r="49" spans="1:23" hidden="1" x14ac:dyDescent="0.2">
      <c r="A49" s="109"/>
      <c r="B49" s="111">
        <v>40434</v>
      </c>
      <c r="C49" s="112">
        <v>2.9499999999999998E-2</v>
      </c>
      <c r="D49" s="111">
        <v>42258</v>
      </c>
      <c r="E49" s="113">
        <v>100</v>
      </c>
      <c r="F49" s="113">
        <v>0.37710000000000005</v>
      </c>
      <c r="G49" s="113">
        <f t="shared" si="0"/>
        <v>99.622900000000001</v>
      </c>
      <c r="H49" s="114">
        <f t="shared" si="1"/>
        <v>99.622900000000001</v>
      </c>
      <c r="I49" s="115">
        <f t="shared" si="2"/>
        <v>3.0319081366500251E-2</v>
      </c>
      <c r="J49" s="116"/>
      <c r="K49" s="113">
        <f t="shared" si="3"/>
        <v>0</v>
      </c>
      <c r="L49" s="117"/>
      <c r="M49" s="113">
        <f t="shared" si="4"/>
        <v>0</v>
      </c>
      <c r="N49" s="117"/>
      <c r="O49" s="118">
        <f t="shared" si="5"/>
        <v>0</v>
      </c>
      <c r="P49" s="117"/>
      <c r="Q49" s="113">
        <f t="shared" si="6"/>
        <v>0</v>
      </c>
      <c r="R49" s="119"/>
      <c r="S49" s="123"/>
      <c r="T49" s="24" t="s">
        <v>75</v>
      </c>
      <c r="U49" s="2">
        <v>0</v>
      </c>
      <c r="V49" s="59">
        <v>0</v>
      </c>
      <c r="W49" s="59">
        <v>0</v>
      </c>
    </row>
    <row r="50" spans="1:23" x14ac:dyDescent="0.2">
      <c r="A50" s="109">
        <v>19</v>
      </c>
      <c r="B50" s="111">
        <v>40434</v>
      </c>
      <c r="C50" s="112">
        <v>0.05</v>
      </c>
      <c r="D50" s="111">
        <v>53619</v>
      </c>
      <c r="E50" s="113">
        <v>100</v>
      </c>
      <c r="F50" s="113">
        <v>-0.24860000000000015</v>
      </c>
      <c r="G50" s="113">
        <f t="shared" si="0"/>
        <v>100.2486</v>
      </c>
      <c r="H50" s="114">
        <f t="shared" si="1"/>
        <v>100.2486</v>
      </c>
      <c r="I50" s="115">
        <f t="shared" si="2"/>
        <v>4.9847902859884885E-2</v>
      </c>
      <c r="J50" s="116"/>
      <c r="K50" s="113">
        <f t="shared" si="3"/>
        <v>100</v>
      </c>
      <c r="L50" s="117"/>
      <c r="M50" s="113">
        <f t="shared" si="4"/>
        <v>100</v>
      </c>
      <c r="N50" s="117"/>
      <c r="O50" s="118">
        <f t="shared" si="5"/>
        <v>100</v>
      </c>
      <c r="P50" s="117"/>
      <c r="Q50" s="113">
        <f t="shared" si="6"/>
        <v>4.9847902859884883</v>
      </c>
      <c r="R50" s="119"/>
      <c r="S50" s="123"/>
      <c r="T50" s="24" t="s">
        <v>75</v>
      </c>
      <c r="U50" s="2">
        <v>100</v>
      </c>
      <c r="V50" s="59">
        <v>100</v>
      </c>
      <c r="W50" s="59">
        <v>100</v>
      </c>
    </row>
    <row r="51" spans="1:23" hidden="1" x14ac:dyDescent="0.2">
      <c r="A51" s="109"/>
      <c r="B51" s="111">
        <v>40562</v>
      </c>
      <c r="C51" s="112">
        <v>2.9499999999999998E-2</v>
      </c>
      <c r="D51" s="111">
        <v>42258</v>
      </c>
      <c r="E51" s="113">
        <v>100</v>
      </c>
      <c r="F51" s="113">
        <v>0.72700000000000009</v>
      </c>
      <c r="G51" s="113">
        <f t="shared" si="0"/>
        <v>99.272999999999996</v>
      </c>
      <c r="H51" s="114">
        <f t="shared" si="1"/>
        <v>99.272999999999996</v>
      </c>
      <c r="I51" s="115">
        <f t="shared" si="2"/>
        <v>3.1188100720212178E-2</v>
      </c>
      <c r="J51" s="116"/>
      <c r="K51" s="113">
        <f t="shared" si="3"/>
        <v>0</v>
      </c>
      <c r="L51" s="117"/>
      <c r="M51" s="113">
        <f t="shared" si="4"/>
        <v>0</v>
      </c>
      <c r="N51" s="117"/>
      <c r="O51" s="118">
        <f t="shared" si="5"/>
        <v>0</v>
      </c>
      <c r="P51" s="117"/>
      <c r="Q51" s="113">
        <f t="shared" si="6"/>
        <v>0</v>
      </c>
      <c r="R51" s="119"/>
      <c r="S51" s="123"/>
      <c r="T51" s="24" t="s">
        <v>72</v>
      </c>
      <c r="U51" s="2">
        <v>0</v>
      </c>
      <c r="V51" s="59">
        <v>0</v>
      </c>
      <c r="W51" s="59">
        <v>0</v>
      </c>
    </row>
    <row r="52" spans="1:23" hidden="1" x14ac:dyDescent="0.2">
      <c r="A52" s="109"/>
      <c r="B52" s="111">
        <v>40567</v>
      </c>
      <c r="C52" s="112">
        <v>1.69786E-2</v>
      </c>
      <c r="D52" s="111">
        <v>42209</v>
      </c>
      <c r="E52" s="113">
        <v>20</v>
      </c>
      <c r="F52" s="113">
        <v>7.0800000000000002E-2</v>
      </c>
      <c r="G52" s="113">
        <f t="shared" si="0"/>
        <v>19.929200000000002</v>
      </c>
      <c r="H52" s="114">
        <f t="shared" si="1"/>
        <v>99.646000000000015</v>
      </c>
      <c r="I52" s="115">
        <f t="shared" si="2"/>
        <v>1.7800688248760528E-2</v>
      </c>
      <c r="J52" s="116"/>
      <c r="K52" s="113">
        <f t="shared" si="3"/>
        <v>0</v>
      </c>
      <c r="L52" s="117"/>
      <c r="M52" s="113">
        <f t="shared" si="4"/>
        <v>0</v>
      </c>
      <c r="N52" s="117"/>
      <c r="O52" s="118">
        <f t="shared" si="5"/>
        <v>0</v>
      </c>
      <c r="P52" s="117"/>
      <c r="Q52" s="113">
        <f t="shared" si="6"/>
        <v>0</v>
      </c>
      <c r="R52" s="119"/>
      <c r="S52" s="123"/>
      <c r="T52" s="24" t="s">
        <v>72</v>
      </c>
      <c r="U52" s="2">
        <v>0</v>
      </c>
      <c r="V52" s="59">
        <v>0</v>
      </c>
      <c r="W52" s="59">
        <v>0</v>
      </c>
    </row>
    <row r="53" spans="1:23" x14ac:dyDescent="0.2">
      <c r="A53" s="109">
        <v>20</v>
      </c>
      <c r="B53" s="111">
        <v>40812</v>
      </c>
      <c r="C53" s="112">
        <v>4.3900000000000002E-2</v>
      </c>
      <c r="D53" s="111">
        <v>51770</v>
      </c>
      <c r="E53" s="113">
        <v>75.000000000000014</v>
      </c>
      <c r="F53" s="113">
        <v>0.4878350892857144</v>
      </c>
      <c r="G53" s="113">
        <f t="shared" si="0"/>
        <v>74.512164910714304</v>
      </c>
      <c r="H53" s="114">
        <f t="shared" si="1"/>
        <v>99.34955321428572</v>
      </c>
      <c r="I53" s="115">
        <f t="shared" si="2"/>
        <v>4.4293944831116892E-2</v>
      </c>
      <c r="J53" s="116"/>
      <c r="K53" s="113">
        <f t="shared" si="3"/>
        <v>75.000000000000014</v>
      </c>
      <c r="L53" s="117"/>
      <c r="M53" s="113">
        <f t="shared" si="4"/>
        <v>75.000000000000014</v>
      </c>
      <c r="N53" s="117"/>
      <c r="O53" s="118">
        <f t="shared" si="5"/>
        <v>75.000000000000014</v>
      </c>
      <c r="P53" s="117"/>
      <c r="Q53" s="113">
        <f t="shared" si="6"/>
        <v>3.3220458623337676</v>
      </c>
      <c r="R53" s="119"/>
      <c r="S53" s="123"/>
      <c r="T53" s="24" t="s">
        <v>75</v>
      </c>
      <c r="U53" s="2">
        <v>75.000000000000014</v>
      </c>
      <c r="V53" s="59">
        <v>75.000000000000014</v>
      </c>
      <c r="W53" s="59">
        <v>75.000000000000014</v>
      </c>
    </row>
    <row r="54" spans="1:23" x14ac:dyDescent="0.2">
      <c r="A54" s="109">
        <v>21</v>
      </c>
      <c r="B54" s="111">
        <v>40899</v>
      </c>
      <c r="C54" s="112">
        <v>0.04</v>
      </c>
      <c r="D54" s="111">
        <v>55509</v>
      </c>
      <c r="E54" s="113">
        <v>30.000000000000004</v>
      </c>
      <c r="F54" s="113">
        <v>0.15900000000000003</v>
      </c>
      <c r="G54" s="113">
        <f t="shared" si="0"/>
        <v>29.841000000000005</v>
      </c>
      <c r="H54" s="114">
        <f t="shared" si="1"/>
        <v>99.47</v>
      </c>
      <c r="I54" s="115">
        <f t="shared" si="2"/>
        <v>4.0267767154825558E-2</v>
      </c>
      <c r="J54" s="116"/>
      <c r="K54" s="113">
        <f t="shared" si="3"/>
        <v>30.000000000000004</v>
      </c>
      <c r="L54" s="117"/>
      <c r="M54" s="113">
        <f t="shared" si="4"/>
        <v>30.000000000000004</v>
      </c>
      <c r="N54" s="117"/>
      <c r="O54" s="118">
        <f t="shared" si="5"/>
        <v>30.000000000000004</v>
      </c>
      <c r="P54" s="117"/>
      <c r="Q54" s="113">
        <f t="shared" si="6"/>
        <v>1.2080330146447669</v>
      </c>
      <c r="R54" s="119"/>
      <c r="S54" s="123"/>
      <c r="T54" s="24" t="s">
        <v>75</v>
      </c>
      <c r="U54" s="2">
        <v>30.000000000000004</v>
      </c>
      <c r="V54" s="59">
        <v>30.000000000000004</v>
      </c>
      <c r="W54" s="59">
        <v>30.000000000000004</v>
      </c>
    </row>
    <row r="55" spans="1:23" x14ac:dyDescent="0.2">
      <c r="A55" s="109">
        <v>22</v>
      </c>
      <c r="B55" s="111">
        <v>40921</v>
      </c>
      <c r="C55" s="112">
        <v>3.2000000000000001E-2</v>
      </c>
      <c r="D55" s="111">
        <v>44574</v>
      </c>
      <c r="E55" s="113">
        <v>125.99999999999999</v>
      </c>
      <c r="F55" s="113">
        <v>0.66199229999999998</v>
      </c>
      <c r="G55" s="113">
        <f t="shared" si="0"/>
        <v>125.33800769999999</v>
      </c>
      <c r="H55" s="114">
        <f t="shared" si="1"/>
        <v>99.474609285714294</v>
      </c>
      <c r="I55" s="115">
        <f t="shared" si="2"/>
        <v>3.2619967969588264E-2</v>
      </c>
      <c r="J55" s="116"/>
      <c r="K55" s="113">
        <f t="shared" si="3"/>
        <v>125.99999999999999</v>
      </c>
      <c r="L55" s="117"/>
      <c r="M55" s="113">
        <f t="shared" si="4"/>
        <v>125.99999999999999</v>
      </c>
      <c r="N55" s="117"/>
      <c r="O55" s="118">
        <f t="shared" si="5"/>
        <v>125.99999999999999</v>
      </c>
      <c r="P55" s="117"/>
      <c r="Q55" s="113">
        <f t="shared" si="6"/>
        <v>4.1101159641681209</v>
      </c>
      <c r="R55" s="119"/>
      <c r="S55" s="123"/>
      <c r="T55" s="24" t="s">
        <v>75</v>
      </c>
      <c r="U55" s="2">
        <v>125.99999999999999</v>
      </c>
      <c r="V55" s="59">
        <v>125.99999999999999</v>
      </c>
      <c r="W55" s="59">
        <v>125.99999999999999</v>
      </c>
    </row>
    <row r="56" spans="1:23" x14ac:dyDescent="0.2">
      <c r="A56" s="109">
        <v>23</v>
      </c>
      <c r="B56" s="111">
        <v>41051</v>
      </c>
      <c r="C56" s="112">
        <v>3.2000000000000001E-2</v>
      </c>
      <c r="D56" s="111">
        <v>44574</v>
      </c>
      <c r="E56" s="113">
        <v>135</v>
      </c>
      <c r="F56" s="113">
        <v>-1.3144500000000003</v>
      </c>
      <c r="G56" s="113">
        <f t="shared" si="0"/>
        <v>136.31444999999999</v>
      </c>
      <c r="H56" s="114">
        <f t="shared" si="1"/>
        <v>100.97366666666667</v>
      </c>
      <c r="I56" s="115">
        <f t="shared" si="2"/>
        <v>3.0821967737093215E-2</v>
      </c>
      <c r="J56" s="116"/>
      <c r="K56" s="113">
        <f t="shared" si="3"/>
        <v>135</v>
      </c>
      <c r="L56" s="117"/>
      <c r="M56" s="113">
        <f t="shared" si="4"/>
        <v>135</v>
      </c>
      <c r="N56" s="117"/>
      <c r="O56" s="118">
        <f t="shared" si="5"/>
        <v>135</v>
      </c>
      <c r="P56" s="117"/>
      <c r="Q56" s="113">
        <f t="shared" si="6"/>
        <v>4.1609656445075842</v>
      </c>
      <c r="R56" s="119"/>
      <c r="S56" s="123"/>
      <c r="T56" s="24" t="s">
        <v>75</v>
      </c>
      <c r="U56" s="2">
        <v>135</v>
      </c>
      <c r="V56" s="59">
        <v>135</v>
      </c>
      <c r="W56" s="59">
        <v>135</v>
      </c>
    </row>
    <row r="57" spans="1:23" ht="12.6" x14ac:dyDescent="0.25">
      <c r="A57" s="109">
        <v>24</v>
      </c>
      <c r="B57" s="111">
        <v>41051</v>
      </c>
      <c r="C57" s="112">
        <v>0.04</v>
      </c>
      <c r="D57" s="111">
        <v>55509</v>
      </c>
      <c r="E57" s="113">
        <v>56.249999999999993</v>
      </c>
      <c r="F57" s="113">
        <v>0.27731249999999996</v>
      </c>
      <c r="G57" s="113">
        <f t="shared" si="0"/>
        <v>55.972687499999992</v>
      </c>
      <c r="H57" s="114">
        <f t="shared" si="1"/>
        <v>99.507000000000005</v>
      </c>
      <c r="I57" s="115">
        <f t="shared" si="2"/>
        <v>4.0248663718507861E-2</v>
      </c>
      <c r="J57" s="116"/>
      <c r="K57" s="113">
        <f t="shared" si="3"/>
        <v>56.249999999999993</v>
      </c>
      <c r="L57" s="117"/>
      <c r="M57" s="113">
        <f t="shared" si="4"/>
        <v>56.249999999999993</v>
      </c>
      <c r="N57" s="117"/>
      <c r="O57" s="118">
        <f t="shared" si="5"/>
        <v>56.249999999999993</v>
      </c>
      <c r="P57" s="117"/>
      <c r="Q57" s="113">
        <f t="shared" si="6"/>
        <v>2.263987334166067</v>
      </c>
      <c r="R57" s="119"/>
      <c r="S57" s="123"/>
      <c r="T57" s="24" t="s">
        <v>75</v>
      </c>
      <c r="U57" s="2">
        <v>56.249999999999993</v>
      </c>
      <c r="V57" s="59">
        <v>56.249999999999993</v>
      </c>
      <c r="W57" s="59">
        <v>56.249999999999993</v>
      </c>
    </row>
    <row r="58" spans="1:23" ht="12.6" x14ac:dyDescent="0.25">
      <c r="A58" s="109">
        <v>25</v>
      </c>
      <c r="B58" s="111">
        <v>41121</v>
      </c>
      <c r="C58" s="112">
        <v>3.7900000000000003E-2</v>
      </c>
      <c r="D58" s="111">
        <v>59383</v>
      </c>
      <c r="E58" s="113">
        <v>22.500000000000004</v>
      </c>
      <c r="F58" s="113">
        <v>0.11969310000000001</v>
      </c>
      <c r="G58" s="113">
        <f t="shared" si="0"/>
        <v>22.380306900000004</v>
      </c>
      <c r="H58" s="114">
        <f t="shared" si="1"/>
        <v>99.468030666666678</v>
      </c>
      <c r="I58" s="115">
        <f t="shared" si="2"/>
        <v>3.8139035764767813E-2</v>
      </c>
      <c r="J58" s="116"/>
      <c r="K58" s="113">
        <f t="shared" si="3"/>
        <v>22.500000000000004</v>
      </c>
      <c r="L58" s="117"/>
      <c r="M58" s="113">
        <f t="shared" si="4"/>
        <v>22.500000000000004</v>
      </c>
      <c r="N58" s="117"/>
      <c r="O58" s="118">
        <f t="shared" si="5"/>
        <v>22.500000000000004</v>
      </c>
      <c r="P58" s="117"/>
      <c r="Q58" s="113">
        <f t="shared" si="6"/>
        <v>0.85812830470727597</v>
      </c>
      <c r="R58" s="119"/>
      <c r="S58" s="123"/>
      <c r="T58" s="24" t="s">
        <v>75</v>
      </c>
      <c r="U58" s="2">
        <v>22.500000000000004</v>
      </c>
      <c r="V58" s="59">
        <v>22.500000000000004</v>
      </c>
      <c r="W58" s="59">
        <v>22.500000000000004</v>
      </c>
    </row>
    <row r="59" spans="1:23" ht="12.6" x14ac:dyDescent="0.25">
      <c r="A59" s="109">
        <v>26</v>
      </c>
      <c r="B59" s="111">
        <v>41137</v>
      </c>
      <c r="C59" s="112">
        <v>3.7900000000000003E-2</v>
      </c>
      <c r="D59" s="111">
        <v>59383</v>
      </c>
      <c r="E59" s="113">
        <v>94</v>
      </c>
      <c r="F59" s="113">
        <v>0.75293999999999994</v>
      </c>
      <c r="G59" s="113">
        <f t="shared" si="0"/>
        <v>93.247060000000005</v>
      </c>
      <c r="H59" s="114">
        <f t="shared" si="1"/>
        <v>99.198999999999998</v>
      </c>
      <c r="I59" s="115">
        <f t="shared" si="2"/>
        <v>3.8260138861393185E-2</v>
      </c>
      <c r="J59" s="116"/>
      <c r="K59" s="113">
        <f t="shared" si="3"/>
        <v>94</v>
      </c>
      <c r="L59" s="117"/>
      <c r="M59" s="113">
        <f t="shared" si="4"/>
        <v>94</v>
      </c>
      <c r="N59" s="117"/>
      <c r="O59" s="118">
        <f t="shared" si="5"/>
        <v>94</v>
      </c>
      <c r="P59" s="117"/>
      <c r="Q59" s="113">
        <f t="shared" si="6"/>
        <v>3.5964530529709595</v>
      </c>
      <c r="R59" s="119"/>
      <c r="S59" s="123"/>
      <c r="T59" s="24" t="s">
        <v>75</v>
      </c>
      <c r="U59" s="2">
        <v>94</v>
      </c>
      <c r="V59" s="59">
        <v>94</v>
      </c>
      <c r="W59" s="59">
        <v>94</v>
      </c>
    </row>
    <row r="60" spans="1:23" hidden="1" x14ac:dyDescent="0.2">
      <c r="A60" s="109"/>
      <c r="B60" s="111">
        <v>41246</v>
      </c>
      <c r="C60" s="112">
        <v>1.6650000000000002E-2</v>
      </c>
      <c r="D60" s="111">
        <v>42707</v>
      </c>
      <c r="E60" s="113">
        <v>20</v>
      </c>
      <c r="F60" s="113">
        <v>0.06</v>
      </c>
      <c r="G60" s="113">
        <f t="shared" si="0"/>
        <v>19.940000000000001</v>
      </c>
      <c r="H60" s="114">
        <f t="shared" si="1"/>
        <v>99.700000000000017</v>
      </c>
      <c r="I60" s="115">
        <f t="shared" si="2"/>
        <v>1.7429710364210739E-2</v>
      </c>
      <c r="J60" s="116"/>
      <c r="K60" s="113">
        <f t="shared" si="3"/>
        <v>0</v>
      </c>
      <c r="L60" s="117"/>
      <c r="M60" s="113">
        <f t="shared" si="4"/>
        <v>0</v>
      </c>
      <c r="N60" s="117"/>
      <c r="O60" s="118">
        <f t="shared" si="5"/>
        <v>0</v>
      </c>
      <c r="P60" s="117"/>
      <c r="Q60" s="113">
        <f t="shared" si="6"/>
        <v>0</v>
      </c>
      <c r="R60" s="119"/>
      <c r="S60" s="123"/>
      <c r="T60" s="24" t="s">
        <v>72</v>
      </c>
      <c r="U60" s="2">
        <v>0</v>
      </c>
      <c r="V60" s="59">
        <v>0</v>
      </c>
      <c r="W60" s="59">
        <v>0</v>
      </c>
    </row>
    <row r="61" spans="1:23" ht="12.6" x14ac:dyDescent="0.25">
      <c r="A61" s="109">
        <v>27</v>
      </c>
      <c r="B61" s="111">
        <v>41556</v>
      </c>
      <c r="C61" s="112">
        <v>4.5900000000000003E-2</v>
      </c>
      <c r="D61" s="111">
        <v>52513</v>
      </c>
      <c r="E61" s="113">
        <v>195.75</v>
      </c>
      <c r="F61" s="113">
        <v>1.1257029113924051</v>
      </c>
      <c r="G61" s="113">
        <f t="shared" si="0"/>
        <v>194.62429708860759</v>
      </c>
      <c r="H61" s="114">
        <f t="shared" si="1"/>
        <v>99.424928270042187</v>
      </c>
      <c r="I61" s="115">
        <f t="shared" si="2"/>
        <v>4.6256400530599484E-2</v>
      </c>
      <c r="J61" s="116"/>
      <c r="K61" s="113">
        <f t="shared" si="3"/>
        <v>195.75</v>
      </c>
      <c r="L61" s="117"/>
      <c r="M61" s="113">
        <f t="shared" si="4"/>
        <v>195.75</v>
      </c>
      <c r="N61" s="117"/>
      <c r="O61" s="118">
        <f t="shared" si="5"/>
        <v>195.75</v>
      </c>
      <c r="P61" s="117"/>
      <c r="Q61" s="113">
        <f t="shared" si="6"/>
        <v>9.0546904038648481</v>
      </c>
      <c r="R61" s="119"/>
      <c r="S61" s="123"/>
      <c r="T61" s="24" t="s">
        <v>75</v>
      </c>
      <c r="U61" s="2">
        <v>195.75</v>
      </c>
      <c r="V61" s="59">
        <v>195.75</v>
      </c>
      <c r="W61" s="59">
        <v>195.75</v>
      </c>
    </row>
    <row r="62" spans="1:23" ht="12.6" x14ac:dyDescent="0.25">
      <c r="A62" s="109">
        <v>28</v>
      </c>
      <c r="B62" s="111">
        <v>41556</v>
      </c>
      <c r="C62" s="112">
        <v>2.7799999999999998E-2</v>
      </c>
      <c r="D62" s="111">
        <v>43382</v>
      </c>
      <c r="E62" s="113">
        <v>337.5</v>
      </c>
      <c r="F62" s="113">
        <v>1.397492088607595</v>
      </c>
      <c r="G62" s="113">
        <f t="shared" si="0"/>
        <v>336.10250791139242</v>
      </c>
      <c r="H62" s="114">
        <f t="shared" si="1"/>
        <v>99.585928270042203</v>
      </c>
      <c r="I62" s="115">
        <f t="shared" si="2"/>
        <v>2.8694888966297905E-2</v>
      </c>
      <c r="J62" s="116"/>
      <c r="K62" s="113">
        <f t="shared" si="3"/>
        <v>337.5</v>
      </c>
      <c r="L62" s="117"/>
      <c r="M62" s="113">
        <f t="shared" si="4"/>
        <v>337.5</v>
      </c>
      <c r="N62" s="117"/>
      <c r="O62" s="118">
        <f t="shared" si="5"/>
        <v>337.5</v>
      </c>
      <c r="P62" s="117"/>
      <c r="Q62" s="113">
        <f t="shared" si="6"/>
        <v>9.6845250261255433</v>
      </c>
      <c r="R62" s="119"/>
      <c r="S62" s="123"/>
      <c r="T62" s="24" t="s">
        <v>75</v>
      </c>
      <c r="U62" s="2">
        <v>337.5</v>
      </c>
      <c r="V62" s="59">
        <v>337.5</v>
      </c>
      <c r="W62" s="59">
        <v>337.5</v>
      </c>
    </row>
    <row r="63" spans="1:23" ht="12.6" x14ac:dyDescent="0.25">
      <c r="A63" s="109">
        <v>29</v>
      </c>
      <c r="B63" s="111">
        <v>41668</v>
      </c>
      <c r="C63" s="112">
        <v>4.3099999999999999E-2</v>
      </c>
      <c r="D63" s="111">
        <v>59930</v>
      </c>
      <c r="E63" s="113">
        <v>20</v>
      </c>
      <c r="F63" s="113">
        <v>0.1124</v>
      </c>
      <c r="G63" s="113">
        <f t="shared" si="0"/>
        <v>19.887599999999999</v>
      </c>
      <c r="H63" s="114">
        <f t="shared" si="1"/>
        <v>99.437999999999988</v>
      </c>
      <c r="I63" s="115">
        <f t="shared" si="2"/>
        <v>4.3376072808757583E-2</v>
      </c>
      <c r="J63" s="116"/>
      <c r="K63" s="113">
        <f t="shared" si="3"/>
        <v>20</v>
      </c>
      <c r="L63" s="117"/>
      <c r="M63" s="113">
        <f t="shared" si="4"/>
        <v>20</v>
      </c>
      <c r="N63" s="117"/>
      <c r="O63" s="118">
        <f t="shared" si="5"/>
        <v>20</v>
      </c>
      <c r="P63" s="117"/>
      <c r="Q63" s="113">
        <f t="shared" si="6"/>
        <v>0.86752145617515164</v>
      </c>
      <c r="R63" s="119"/>
      <c r="S63" s="123"/>
      <c r="T63" s="24" t="s">
        <v>75</v>
      </c>
      <c r="U63" s="2">
        <v>20</v>
      </c>
      <c r="V63" s="59">
        <v>20</v>
      </c>
      <c r="W63" s="59">
        <v>20</v>
      </c>
    </row>
    <row r="64" spans="1:23" s="29" customFormat="1" x14ac:dyDescent="0.2">
      <c r="A64" s="61">
        <v>30</v>
      </c>
      <c r="B64" s="111">
        <v>41796</v>
      </c>
      <c r="C64" s="112">
        <v>4.1700000000000001E-2</v>
      </c>
      <c r="D64" s="111">
        <v>52754</v>
      </c>
      <c r="E64" s="113">
        <v>132</v>
      </c>
      <c r="F64" s="113">
        <v>0.79464000000000001</v>
      </c>
      <c r="G64" s="113">
        <f t="shared" si="0"/>
        <v>131.20536000000001</v>
      </c>
      <c r="H64" s="124">
        <f t="shared" si="1"/>
        <v>99.39800000000001</v>
      </c>
      <c r="I64" s="115">
        <f t="shared" si="2"/>
        <v>4.2055036637698814E-2</v>
      </c>
      <c r="J64" s="116"/>
      <c r="K64" s="113">
        <f t="shared" si="3"/>
        <v>132</v>
      </c>
      <c r="L64" s="117"/>
      <c r="M64" s="113">
        <f t="shared" si="4"/>
        <v>132</v>
      </c>
      <c r="N64" s="117"/>
      <c r="O64" s="125">
        <f t="shared" si="5"/>
        <v>132</v>
      </c>
      <c r="P64" s="117"/>
      <c r="Q64" s="113">
        <f t="shared" si="6"/>
        <v>5.5512648361762436</v>
      </c>
      <c r="R64" s="117"/>
      <c r="S64" s="122"/>
      <c r="T64" s="27" t="s">
        <v>75</v>
      </c>
      <c r="U64" s="29">
        <v>132</v>
      </c>
      <c r="V64" s="60">
        <v>132</v>
      </c>
      <c r="W64" s="60">
        <v>132</v>
      </c>
    </row>
    <row r="65" spans="1:23" hidden="1" x14ac:dyDescent="0.2">
      <c r="A65" s="109"/>
      <c r="B65" s="111">
        <v>42185</v>
      </c>
      <c r="C65" s="112">
        <v>1.6400000000000001E-2</v>
      </c>
      <c r="D65" s="111">
        <v>43951</v>
      </c>
      <c r="E65" s="113">
        <v>30</v>
      </c>
      <c r="F65" s="113">
        <v>0</v>
      </c>
      <c r="G65" s="113">
        <f t="shared" si="0"/>
        <v>30</v>
      </c>
      <c r="H65" s="114">
        <f t="shared" si="1"/>
        <v>100</v>
      </c>
      <c r="I65" s="115">
        <f t="shared" si="2"/>
        <v>1.6398393324930913E-2</v>
      </c>
      <c r="J65" s="116"/>
      <c r="K65" s="113">
        <v>0</v>
      </c>
      <c r="L65" s="117"/>
      <c r="M65" s="113">
        <v>0</v>
      </c>
      <c r="N65" s="117"/>
      <c r="O65" s="118"/>
      <c r="P65" s="117"/>
      <c r="Q65" s="113">
        <f t="shared" si="6"/>
        <v>0</v>
      </c>
      <c r="R65" s="119"/>
      <c r="S65" s="123"/>
      <c r="T65" s="24" t="s">
        <v>72</v>
      </c>
      <c r="U65" s="2">
        <v>30</v>
      </c>
      <c r="V65" s="59">
        <v>30</v>
      </c>
      <c r="W65" s="59">
        <v>30</v>
      </c>
    </row>
    <row r="66" spans="1:23" hidden="1" x14ac:dyDescent="0.2">
      <c r="A66" s="109"/>
      <c r="B66" s="111">
        <v>42323</v>
      </c>
      <c r="C66" s="112">
        <v>3.0300000000000001E-2</v>
      </c>
      <c r="D66" s="111">
        <v>45976</v>
      </c>
      <c r="E66" s="113">
        <v>0</v>
      </c>
      <c r="F66" s="113">
        <v>0</v>
      </c>
      <c r="G66" s="113">
        <f t="shared" si="0"/>
        <v>0</v>
      </c>
      <c r="H66" s="114">
        <f t="shared" si="1"/>
        <v>100</v>
      </c>
      <c r="I66" s="115">
        <f t="shared" si="2"/>
        <v>3.0300000000000001E-2</v>
      </c>
      <c r="J66" s="116"/>
      <c r="K66" s="113">
        <f t="shared" si="3"/>
        <v>0</v>
      </c>
      <c r="L66" s="117"/>
      <c r="M66" s="113">
        <f t="shared" si="4"/>
        <v>0</v>
      </c>
      <c r="N66" s="117"/>
      <c r="O66" s="118">
        <f t="shared" si="5"/>
        <v>0</v>
      </c>
      <c r="P66" s="117"/>
      <c r="Q66" s="113">
        <f t="shared" si="6"/>
        <v>0</v>
      </c>
      <c r="R66" s="119"/>
      <c r="S66" s="123"/>
      <c r="T66" s="24" t="s">
        <v>75</v>
      </c>
      <c r="U66" s="2">
        <v>0</v>
      </c>
      <c r="V66" s="59">
        <v>0</v>
      </c>
      <c r="W66" s="59">
        <v>0</v>
      </c>
    </row>
    <row r="67" spans="1:23" hidden="1" x14ac:dyDescent="0.2">
      <c r="A67" s="109"/>
      <c r="B67" s="111">
        <v>42353</v>
      </c>
      <c r="C67" s="112">
        <v>4.19E-2</v>
      </c>
      <c r="D67" s="111">
        <v>53311</v>
      </c>
      <c r="E67" s="113">
        <v>0</v>
      </c>
      <c r="F67" s="113">
        <v>0</v>
      </c>
      <c r="G67" s="113">
        <f t="shared" si="0"/>
        <v>0</v>
      </c>
      <c r="H67" s="114">
        <f t="shared" si="1"/>
        <v>100</v>
      </c>
      <c r="I67" s="115">
        <f t="shared" si="2"/>
        <v>4.1899999999999993E-2</v>
      </c>
      <c r="J67" s="116"/>
      <c r="K67" s="113">
        <f t="shared" si="3"/>
        <v>0</v>
      </c>
      <c r="L67" s="117"/>
      <c r="M67" s="113">
        <f t="shared" si="4"/>
        <v>0</v>
      </c>
      <c r="N67" s="117"/>
      <c r="O67" s="118">
        <f t="shared" si="5"/>
        <v>0</v>
      </c>
      <c r="P67" s="117"/>
      <c r="Q67" s="113">
        <f t="shared" si="6"/>
        <v>0</v>
      </c>
      <c r="R67" s="119"/>
      <c r="S67" s="123"/>
      <c r="T67" s="24" t="s">
        <v>75</v>
      </c>
      <c r="U67" s="2">
        <v>0</v>
      </c>
      <c r="V67" s="59">
        <v>0</v>
      </c>
      <c r="W67" s="59">
        <v>0</v>
      </c>
    </row>
    <row r="68" spans="1:23" hidden="1" x14ac:dyDescent="0.2">
      <c r="A68" s="109"/>
      <c r="B68" s="111">
        <v>42262</v>
      </c>
      <c r="C68" s="112">
        <v>2.0199999999999999E-2</v>
      </c>
      <c r="D68" s="111">
        <v>44089</v>
      </c>
      <c r="E68" s="113">
        <v>0</v>
      </c>
      <c r="F68" s="113">
        <v>0</v>
      </c>
      <c r="G68" s="113">
        <f t="shared" si="0"/>
        <v>0</v>
      </c>
      <c r="H68" s="114">
        <f t="shared" si="1"/>
        <v>100</v>
      </c>
      <c r="I68" s="115">
        <f t="shared" si="2"/>
        <v>2.0199999999999999E-2</v>
      </c>
      <c r="J68" s="116"/>
      <c r="K68" s="113">
        <f t="shared" si="3"/>
        <v>0</v>
      </c>
      <c r="L68" s="117"/>
      <c r="M68" s="113">
        <f t="shared" si="4"/>
        <v>0</v>
      </c>
      <c r="N68" s="117"/>
      <c r="O68" s="118">
        <f t="shared" si="5"/>
        <v>0</v>
      </c>
      <c r="P68" s="117"/>
      <c r="Q68" s="113">
        <f t="shared" si="6"/>
        <v>0</v>
      </c>
      <c r="R68" s="119"/>
      <c r="S68" s="123"/>
      <c r="T68" s="24" t="s">
        <v>75</v>
      </c>
      <c r="U68" s="2">
        <v>0</v>
      </c>
      <c r="V68" s="59">
        <v>0</v>
      </c>
      <c r="W68" s="59">
        <v>0</v>
      </c>
    </row>
    <row r="69" spans="1:23" hidden="1" x14ac:dyDescent="0.2">
      <c r="A69" s="109"/>
      <c r="B69" s="111">
        <v>42353</v>
      </c>
      <c r="C69" s="112">
        <v>1E-3</v>
      </c>
      <c r="D69" s="111">
        <v>42535</v>
      </c>
      <c r="E69" s="113">
        <v>0</v>
      </c>
      <c r="F69" s="113">
        <v>0</v>
      </c>
      <c r="G69" s="113">
        <f t="shared" si="0"/>
        <v>0</v>
      </c>
      <c r="H69" s="114">
        <f t="shared" si="1"/>
        <v>100</v>
      </c>
      <c r="I69" s="115">
        <f t="shared" si="2"/>
        <v>9.9999722222979086E-4</v>
      </c>
      <c r="J69" s="116"/>
      <c r="K69" s="113">
        <f t="shared" si="3"/>
        <v>0</v>
      </c>
      <c r="L69" s="117"/>
      <c r="M69" s="113">
        <f t="shared" si="4"/>
        <v>0</v>
      </c>
      <c r="N69" s="117"/>
      <c r="O69" s="118">
        <f t="shared" si="5"/>
        <v>0</v>
      </c>
      <c r="P69" s="117"/>
      <c r="Q69" s="113">
        <f t="shared" si="6"/>
        <v>0</v>
      </c>
      <c r="R69" s="119"/>
      <c r="S69" s="123"/>
      <c r="T69" s="24" t="s">
        <v>72</v>
      </c>
      <c r="U69" s="2">
        <v>0</v>
      </c>
      <c r="V69" s="59">
        <v>0</v>
      </c>
      <c r="W69" s="59">
        <v>0</v>
      </c>
    </row>
    <row r="70" spans="1:23" x14ac:dyDescent="0.2">
      <c r="A70" s="109">
        <v>31</v>
      </c>
      <c r="B70" s="111">
        <v>42424</v>
      </c>
      <c r="C70" s="112">
        <v>3.9100000000000003E-2</v>
      </c>
      <c r="D70" s="111">
        <v>53382</v>
      </c>
      <c r="E70" s="113">
        <v>175</v>
      </c>
      <c r="F70" s="113">
        <v>1.1200000000000001</v>
      </c>
      <c r="G70" s="113">
        <f t="shared" si="0"/>
        <v>173.88</v>
      </c>
      <c r="H70" s="114">
        <f t="shared" si="1"/>
        <v>99.36</v>
      </c>
      <c r="I70" s="115">
        <f t="shared" si="2"/>
        <v>3.9465852717627828E-2</v>
      </c>
      <c r="J70" s="116"/>
      <c r="K70" s="113">
        <f t="shared" si="3"/>
        <v>175</v>
      </c>
      <c r="L70" s="117"/>
      <c r="M70" s="113">
        <f t="shared" si="4"/>
        <v>175</v>
      </c>
      <c r="N70" s="117"/>
      <c r="O70" s="118">
        <f t="shared" si="5"/>
        <v>175</v>
      </c>
      <c r="P70" s="117"/>
      <c r="Q70" s="113">
        <f t="shared" si="6"/>
        <v>6.90652422558487</v>
      </c>
      <c r="R70" s="119"/>
      <c r="S70" s="123"/>
      <c r="T70" s="24" t="s">
        <v>75</v>
      </c>
      <c r="U70" s="2">
        <v>175</v>
      </c>
      <c r="V70" s="59">
        <v>175</v>
      </c>
      <c r="W70" s="59">
        <v>175</v>
      </c>
    </row>
    <row r="71" spans="1:23" x14ac:dyDescent="0.2">
      <c r="A71" s="109">
        <v>32</v>
      </c>
      <c r="B71" s="111">
        <v>42424</v>
      </c>
      <c r="C71" s="112">
        <v>2.7699999999999999E-2</v>
      </c>
      <c r="D71" s="111">
        <v>46077</v>
      </c>
      <c r="E71" s="113">
        <v>245</v>
      </c>
      <c r="F71" s="113">
        <v>1.0874999999999999</v>
      </c>
      <c r="G71" s="113">
        <f t="shared" si="0"/>
        <v>243.91249999999999</v>
      </c>
      <c r="H71" s="114">
        <f t="shared" si="1"/>
        <v>99.556122448979593</v>
      </c>
      <c r="I71" s="115">
        <f t="shared" si="2"/>
        <v>2.8212535285473975E-2</v>
      </c>
      <c r="J71" s="116"/>
      <c r="K71" s="113">
        <f t="shared" si="3"/>
        <v>245</v>
      </c>
      <c r="L71" s="117"/>
      <c r="M71" s="113">
        <f t="shared" si="4"/>
        <v>245</v>
      </c>
      <c r="N71" s="117"/>
      <c r="O71" s="118">
        <f t="shared" si="5"/>
        <v>245</v>
      </c>
      <c r="P71" s="117"/>
      <c r="Q71" s="113">
        <f t="shared" si="6"/>
        <v>6.9120711449411241</v>
      </c>
      <c r="R71" s="119"/>
      <c r="S71" s="123"/>
      <c r="T71" s="24" t="s">
        <v>75</v>
      </c>
      <c r="U71" s="2">
        <v>245</v>
      </c>
      <c r="V71" s="59">
        <v>245</v>
      </c>
      <c r="W71" s="59">
        <v>245</v>
      </c>
    </row>
    <row r="72" spans="1:23" x14ac:dyDescent="0.2">
      <c r="A72" s="109">
        <v>33</v>
      </c>
      <c r="B72" s="111">
        <v>42424</v>
      </c>
      <c r="C72" s="112">
        <v>1.84E-2</v>
      </c>
      <c r="D72" s="111">
        <v>44251</v>
      </c>
      <c r="E72" s="113">
        <v>250</v>
      </c>
      <c r="F72" s="113">
        <v>0.92249999999999999</v>
      </c>
      <c r="G72" s="113">
        <f t="shared" si="0"/>
        <v>249.07749999999999</v>
      </c>
      <c r="H72" s="114">
        <f t="shared" si="1"/>
        <v>99.630999999999986</v>
      </c>
      <c r="I72" s="115">
        <f t="shared" si="2"/>
        <v>1.917747773850292E-2</v>
      </c>
      <c r="J72" s="116"/>
      <c r="K72" s="113">
        <f t="shared" si="3"/>
        <v>250</v>
      </c>
      <c r="L72" s="117"/>
      <c r="M72" s="113">
        <f t="shared" si="4"/>
        <v>250</v>
      </c>
      <c r="N72" s="117"/>
      <c r="O72" s="118">
        <f t="shared" si="5"/>
        <v>250</v>
      </c>
      <c r="P72" s="117"/>
      <c r="Q72" s="113">
        <f t="shared" si="6"/>
        <v>4.7943694346257297</v>
      </c>
      <c r="R72" s="119"/>
      <c r="S72" s="123"/>
      <c r="T72" s="24" t="s">
        <v>75</v>
      </c>
      <c r="U72" s="2">
        <v>250</v>
      </c>
      <c r="V72" s="59">
        <v>250</v>
      </c>
      <c r="W72" s="59">
        <v>250</v>
      </c>
    </row>
    <row r="73" spans="1:23" hidden="1" x14ac:dyDescent="0.2">
      <c r="A73" s="109"/>
      <c r="B73" s="111">
        <v>42689</v>
      </c>
      <c r="C73" s="112">
        <v>2.6057142857142855E-2</v>
      </c>
      <c r="D73" s="111">
        <v>46341</v>
      </c>
      <c r="E73" s="113">
        <v>0</v>
      </c>
      <c r="F73" s="113">
        <v>0</v>
      </c>
      <c r="G73" s="113">
        <f t="shared" si="0"/>
        <v>0</v>
      </c>
      <c r="H73" s="114">
        <f t="shared" si="1"/>
        <v>100</v>
      </c>
      <c r="I73" s="115">
        <f t="shared" si="2"/>
        <v>2.6057142857142859E-2</v>
      </c>
      <c r="J73" s="116"/>
      <c r="K73" s="113">
        <f t="shared" si="3"/>
        <v>0</v>
      </c>
      <c r="L73" s="117"/>
      <c r="M73" s="113">
        <f t="shared" si="4"/>
        <v>0</v>
      </c>
      <c r="N73" s="117"/>
      <c r="O73" s="118">
        <f t="shared" si="5"/>
        <v>0</v>
      </c>
      <c r="P73" s="117"/>
      <c r="Q73" s="113">
        <f t="shared" si="6"/>
        <v>0</v>
      </c>
      <c r="R73" s="119"/>
      <c r="S73" s="123"/>
      <c r="T73" s="24" t="s">
        <v>75</v>
      </c>
      <c r="U73" s="2">
        <v>0</v>
      </c>
      <c r="V73" s="59">
        <v>0</v>
      </c>
      <c r="W73" s="59">
        <v>0</v>
      </c>
    </row>
    <row r="74" spans="1:23" s="29" customFormat="1" x14ac:dyDescent="0.2">
      <c r="A74" s="61">
        <v>34</v>
      </c>
      <c r="B74" s="111">
        <v>42692</v>
      </c>
      <c r="C74" s="112">
        <v>3.7199999999999997E-2</v>
      </c>
      <c r="D74" s="111">
        <v>54014</v>
      </c>
      <c r="E74" s="113">
        <v>180</v>
      </c>
      <c r="F74" s="113">
        <v>0.9</v>
      </c>
      <c r="G74" s="113">
        <f t="shared" si="0"/>
        <v>179.1</v>
      </c>
      <c r="H74" s="124">
        <f t="shared" si="1"/>
        <v>99.5</v>
      </c>
      <c r="I74" s="115">
        <f t="shared" si="2"/>
        <v>3.7474068324867056E-2</v>
      </c>
      <c r="J74" s="116"/>
      <c r="K74" s="113">
        <f t="shared" si="3"/>
        <v>180</v>
      </c>
      <c r="L74" s="117"/>
      <c r="M74" s="113">
        <f t="shared" si="4"/>
        <v>180</v>
      </c>
      <c r="N74" s="117"/>
      <c r="O74" s="125">
        <f t="shared" si="5"/>
        <v>180</v>
      </c>
      <c r="P74" s="117"/>
      <c r="Q74" s="113">
        <f t="shared" si="6"/>
        <v>6.74533229847607</v>
      </c>
      <c r="R74" s="117"/>
      <c r="S74" s="122"/>
      <c r="T74" s="27" t="s">
        <v>75</v>
      </c>
      <c r="U74" s="29">
        <v>180</v>
      </c>
      <c r="V74" s="60">
        <v>180</v>
      </c>
      <c r="W74" s="60">
        <v>180</v>
      </c>
    </row>
    <row r="75" spans="1:23" hidden="1" x14ac:dyDescent="0.2">
      <c r="A75" s="109"/>
      <c r="B75" s="111">
        <v>42552</v>
      </c>
      <c r="C75" s="112">
        <v>0</v>
      </c>
      <c r="D75" s="111">
        <v>42917</v>
      </c>
      <c r="E75" s="113">
        <v>244.58588113559244</v>
      </c>
      <c r="F75" s="113">
        <v>0</v>
      </c>
      <c r="G75" s="113">
        <f t="shared" si="0"/>
        <v>244.58588113559244</v>
      </c>
      <c r="H75" s="114">
        <f t="shared" si="1"/>
        <v>100</v>
      </c>
      <c r="I75" s="115">
        <f t="shared" si="2"/>
        <v>0</v>
      </c>
      <c r="J75" s="116"/>
      <c r="K75" s="113">
        <v>0</v>
      </c>
      <c r="L75" s="117"/>
      <c r="M75" s="113">
        <f t="shared" si="4"/>
        <v>0</v>
      </c>
      <c r="N75" s="117"/>
      <c r="O75" s="118">
        <v>0</v>
      </c>
      <c r="P75" s="117"/>
      <c r="Q75" s="113">
        <f t="shared" si="6"/>
        <v>0</v>
      </c>
      <c r="R75" s="119"/>
      <c r="S75" s="123"/>
      <c r="T75" s="24" t="s">
        <v>72</v>
      </c>
      <c r="U75" s="2">
        <v>244.58588113559244</v>
      </c>
      <c r="V75" s="59">
        <v>0</v>
      </c>
      <c r="W75" s="59">
        <v>0</v>
      </c>
    </row>
    <row r="76" spans="1:23" x14ac:dyDescent="0.2">
      <c r="A76" s="109">
        <v>35</v>
      </c>
      <c r="B76" s="111">
        <v>42809</v>
      </c>
      <c r="C76" s="112">
        <v>3.6702380952380959E-2</v>
      </c>
      <c r="D76" s="111">
        <v>53766</v>
      </c>
      <c r="E76" s="113">
        <v>157.33673341888519</v>
      </c>
      <c r="F76" s="113">
        <v>0.78668366709442594</v>
      </c>
      <c r="G76" s="113">
        <f t="shared" ref="G76:G79" si="7">E76-F76</f>
        <v>156.55004975179077</v>
      </c>
      <c r="H76" s="114">
        <f t="shared" ref="H76:H79" si="8">IF(E76&gt;0,(G76/E76)*100,100)</f>
        <v>99.5</v>
      </c>
      <c r="I76" s="115">
        <f t="shared" ref="I76:I79" si="9">IF(B76=DATE(1999,4,1),C76,YIELD(B76,D76,C76,H76,100,2,0))</f>
        <v>3.6979638805503624E-2</v>
      </c>
      <c r="J76" s="116"/>
      <c r="K76" s="113">
        <f t="shared" ref="K76:K79" si="10">IF(OR(YEAR($B76)&gt;YEAR(K$10),YEAR($D76)&lt;=YEAR(K$10)),0,$E76)</f>
        <v>0</v>
      </c>
      <c r="L76" s="117"/>
      <c r="M76" s="113">
        <f t="shared" ref="M76:M79" si="11">IF(OR(YEAR($B76)&gt;YEAR(M$10),YEAR($D76)&lt;=YEAR(M$10)),0,$E76)</f>
        <v>157.33673341888519</v>
      </c>
      <c r="N76" s="117"/>
      <c r="O76" s="118">
        <f>IF(OR(YEAR($B76)&gt;YEAR($O$8),YEAR($D76)&lt;YEAR($O$8)),0,IF(YEAR($B76)=YEAR($O$8),13-MONTH($B76),IF(YEAR($D76)=YEAR($O$8),MONTH($D76),13)))*$E76/13</f>
        <v>121.02825647606552</v>
      </c>
      <c r="P76" s="117"/>
      <c r="Q76" s="113">
        <f t="shared" ref="Q76:Q79" si="12">O76*I76</f>
        <v>4.4755812097447576</v>
      </c>
      <c r="R76" s="119"/>
      <c r="S76" s="123"/>
      <c r="T76" s="24" t="s">
        <v>75</v>
      </c>
      <c r="U76" s="2">
        <v>0</v>
      </c>
      <c r="V76" s="59">
        <v>157.33673341888519</v>
      </c>
      <c r="W76" s="59">
        <v>121.02825647606552</v>
      </c>
    </row>
    <row r="77" spans="1:23" x14ac:dyDescent="0.2">
      <c r="A77" s="109">
        <v>36</v>
      </c>
      <c r="B77" s="111">
        <v>42901</v>
      </c>
      <c r="C77" s="112">
        <v>2.6057142857142855E-2</v>
      </c>
      <c r="D77" s="111">
        <v>46553</v>
      </c>
      <c r="E77" s="113">
        <v>78.668366709442594</v>
      </c>
      <c r="F77" s="113">
        <v>0.39334183354721297</v>
      </c>
      <c r="G77" s="113">
        <f t="shared" si="7"/>
        <v>78.275024875895383</v>
      </c>
      <c r="H77" s="114">
        <f t="shared" si="8"/>
        <v>99.5</v>
      </c>
      <c r="I77" s="115">
        <f t="shared" si="9"/>
        <v>2.662997104751905E-2</v>
      </c>
      <c r="J77" s="116"/>
      <c r="K77" s="113">
        <f t="shared" si="10"/>
        <v>0</v>
      </c>
      <c r="L77" s="117"/>
      <c r="M77" s="113">
        <f t="shared" si="11"/>
        <v>78.668366709442594</v>
      </c>
      <c r="N77" s="117"/>
      <c r="O77" s="118">
        <f t="shared" ref="O77:O79" si="13">IF(OR(YEAR($B77)&gt;YEAR($O$8),YEAR($D77)&lt;YEAR($O$8)),0,IF(YEAR($B77)=YEAR($O$8),13-MONTH($B77),IF(YEAR($D77)=YEAR($O$8),MONTH($D77),13)))*$E77/13</f>
        <v>42.359889766622935</v>
      </c>
      <c r="P77" s="117"/>
      <c r="Q77" s="113">
        <f t="shared" si="12"/>
        <v>1.1280426380612671</v>
      </c>
      <c r="R77" s="119"/>
      <c r="S77" s="123"/>
      <c r="T77" s="24" t="s">
        <v>75</v>
      </c>
      <c r="U77" s="2">
        <v>0</v>
      </c>
      <c r="V77" s="59">
        <v>78.668366709442594</v>
      </c>
      <c r="W77" s="59">
        <v>42.359889766622935</v>
      </c>
    </row>
    <row r="78" spans="1:23" x14ac:dyDescent="0.2">
      <c r="A78" s="109">
        <v>37</v>
      </c>
      <c r="B78" s="111">
        <v>42901</v>
      </c>
      <c r="C78" s="112">
        <v>3.6702380952380959E-2</v>
      </c>
      <c r="D78" s="111">
        <v>53858</v>
      </c>
      <c r="E78" s="113">
        <v>78.668366709442594</v>
      </c>
      <c r="F78" s="113">
        <v>0.39334183354721297</v>
      </c>
      <c r="G78" s="113">
        <f t="shared" si="7"/>
        <v>78.275024875895383</v>
      </c>
      <c r="H78" s="114">
        <f t="shared" si="8"/>
        <v>99.5</v>
      </c>
      <c r="I78" s="115">
        <f t="shared" si="9"/>
        <v>3.6979638805503624E-2</v>
      </c>
      <c r="J78" s="116"/>
      <c r="K78" s="113">
        <f t="shared" si="10"/>
        <v>0</v>
      </c>
      <c r="L78" s="117"/>
      <c r="M78" s="113">
        <f t="shared" si="11"/>
        <v>78.668366709442594</v>
      </c>
      <c r="N78" s="117"/>
      <c r="O78" s="118">
        <f t="shared" si="13"/>
        <v>42.359889766622935</v>
      </c>
      <c r="P78" s="117"/>
      <c r="Q78" s="113">
        <f t="shared" si="12"/>
        <v>1.5664534234106653</v>
      </c>
      <c r="R78" s="119"/>
      <c r="S78" s="123"/>
      <c r="T78" s="24" t="s">
        <v>75</v>
      </c>
      <c r="U78" s="2">
        <v>0</v>
      </c>
      <c r="V78" s="59">
        <v>78.668366709442594</v>
      </c>
      <c r="W78" s="59">
        <v>42.359889766622935</v>
      </c>
    </row>
    <row r="79" spans="1:23" x14ac:dyDescent="0.2">
      <c r="A79" s="109">
        <v>38</v>
      </c>
      <c r="B79" s="111">
        <v>42993</v>
      </c>
      <c r="C79" s="112">
        <v>2.6057142857142855E-2</v>
      </c>
      <c r="D79" s="111">
        <v>46645</v>
      </c>
      <c r="E79" s="113">
        <v>157.33673341888519</v>
      </c>
      <c r="F79" s="113">
        <v>0.78668366709442594</v>
      </c>
      <c r="G79" s="113">
        <f t="shared" si="7"/>
        <v>156.55004975179077</v>
      </c>
      <c r="H79" s="114">
        <f t="shared" si="8"/>
        <v>99.5</v>
      </c>
      <c r="I79" s="115">
        <f t="shared" si="9"/>
        <v>2.662997104751905E-2</v>
      </c>
      <c r="J79" s="116"/>
      <c r="K79" s="113">
        <f t="shared" si="10"/>
        <v>0</v>
      </c>
      <c r="L79" s="117"/>
      <c r="M79" s="113">
        <f t="shared" si="11"/>
        <v>157.33673341888519</v>
      </c>
      <c r="N79" s="117"/>
      <c r="O79" s="118">
        <f t="shared" si="13"/>
        <v>48.41130259042621</v>
      </c>
      <c r="P79" s="117"/>
      <c r="Q79" s="113">
        <f t="shared" si="12"/>
        <v>1.2891915863557339</v>
      </c>
      <c r="R79" s="119"/>
      <c r="S79" s="123"/>
      <c r="T79" s="24" t="s">
        <v>75</v>
      </c>
      <c r="U79" s="2">
        <v>0</v>
      </c>
      <c r="V79" s="59">
        <v>157.33673341888519</v>
      </c>
      <c r="W79" s="59">
        <v>48.41130259042621</v>
      </c>
    </row>
    <row r="80" spans="1:23" hidden="1" x14ac:dyDescent="0.2">
      <c r="A80" s="109"/>
      <c r="B80" s="111"/>
      <c r="C80" s="112"/>
      <c r="D80" s="111"/>
      <c r="E80" s="113"/>
      <c r="F80" s="113"/>
      <c r="G80" s="113"/>
      <c r="H80" s="114"/>
      <c r="I80" s="115"/>
      <c r="J80" s="116"/>
      <c r="K80" s="113"/>
      <c r="L80" s="117"/>
      <c r="M80" s="113"/>
      <c r="N80" s="117"/>
      <c r="O80" s="126"/>
      <c r="P80" s="117"/>
      <c r="Q80" s="113"/>
      <c r="R80" s="119"/>
      <c r="S80" s="123"/>
      <c r="T80" s="24" t="s">
        <v>72</v>
      </c>
      <c r="U80" s="2">
        <v>0</v>
      </c>
      <c r="V80" s="59">
        <v>169.60206209943772</v>
      </c>
      <c r="W80" s="59">
        <v>0</v>
      </c>
    </row>
    <row r="81" spans="1:23" x14ac:dyDescent="0.2">
      <c r="A81" s="109"/>
      <c r="B81" s="111"/>
      <c r="C81" s="112"/>
      <c r="D81" s="111"/>
      <c r="E81" s="113"/>
      <c r="F81" s="113"/>
      <c r="G81" s="113"/>
      <c r="H81" s="114"/>
      <c r="I81" s="115"/>
      <c r="J81" s="116"/>
      <c r="K81" s="127"/>
      <c r="L81" s="119"/>
      <c r="M81" s="127"/>
      <c r="N81" s="119"/>
      <c r="O81" s="127"/>
      <c r="P81" s="119"/>
      <c r="Q81" s="127"/>
      <c r="R81" s="119"/>
      <c r="S81" s="123"/>
      <c r="T81" s="31"/>
      <c r="U81" s="2">
        <v>0</v>
      </c>
      <c r="V81" s="59">
        <v>0</v>
      </c>
      <c r="W81" s="59">
        <v>0</v>
      </c>
    </row>
    <row r="82" spans="1:23" x14ac:dyDescent="0.2">
      <c r="A82" s="109">
        <v>39</v>
      </c>
      <c r="B82" s="110"/>
      <c r="C82" s="110" t="s">
        <v>54</v>
      </c>
      <c r="D82" s="108"/>
      <c r="E82" s="108"/>
      <c r="F82" s="128"/>
      <c r="G82" s="108"/>
      <c r="H82" s="108"/>
      <c r="I82" s="108"/>
      <c r="J82" s="108"/>
      <c r="K82" s="129">
        <f>SUBTOTAL(109,K14:K80)</f>
        <v>3719.9279999999999</v>
      </c>
      <c r="L82" s="129"/>
      <c r="M82" s="129">
        <f>SUBTOTAL(109,M14:M80)</f>
        <v>3996.9382002566554</v>
      </c>
      <c r="N82" s="129"/>
      <c r="O82" s="129">
        <f>SUBTOTAL(109,O14:O80)</f>
        <v>3929.0873385997374</v>
      </c>
      <c r="P82" s="129"/>
      <c r="Q82" s="129">
        <f>SUBTOTAL(109,Q14:Q80)</f>
        <v>171.02036440892192</v>
      </c>
      <c r="R82" s="119"/>
      <c r="S82" s="123"/>
      <c r="T82" s="31"/>
      <c r="U82" s="59"/>
      <c r="V82" s="59"/>
      <c r="W82" s="59"/>
    </row>
    <row r="83" spans="1:23" x14ac:dyDescent="0.2">
      <c r="A83" s="109">
        <v>40</v>
      </c>
      <c r="C83" s="108" t="s">
        <v>55</v>
      </c>
      <c r="D83" s="108"/>
      <c r="E83" s="108"/>
      <c r="F83" s="118"/>
      <c r="G83" s="108"/>
      <c r="H83" s="108"/>
      <c r="I83" s="108"/>
      <c r="J83" s="108"/>
      <c r="K83" s="130"/>
      <c r="L83" s="130"/>
      <c r="M83" s="130"/>
      <c r="N83" s="130"/>
      <c r="O83" s="130"/>
      <c r="P83" s="130"/>
      <c r="Q83" s="130">
        <v>1.1440823739946693</v>
      </c>
      <c r="R83" s="119"/>
      <c r="S83" s="120"/>
      <c r="T83" s="24"/>
      <c r="U83" s="59"/>
      <c r="V83" s="59"/>
      <c r="W83" s="59"/>
    </row>
    <row r="84" spans="1:23" x14ac:dyDescent="0.2">
      <c r="A84" s="109">
        <v>41</v>
      </c>
      <c r="C84" s="108" t="s">
        <v>56</v>
      </c>
      <c r="D84" s="108"/>
      <c r="E84" s="108"/>
      <c r="F84" s="118"/>
      <c r="G84" s="108"/>
      <c r="H84" s="108"/>
      <c r="I84" s="108"/>
      <c r="J84" s="108"/>
      <c r="K84" s="130"/>
      <c r="L84" s="130"/>
      <c r="M84" s="130"/>
      <c r="N84" s="130"/>
      <c r="O84" s="130"/>
      <c r="P84" s="130"/>
      <c r="Q84" s="130">
        <v>2.8442680391704087</v>
      </c>
      <c r="R84" s="119"/>
      <c r="S84" s="120"/>
      <c r="T84" s="24"/>
      <c r="U84" s="59"/>
      <c r="V84" s="59"/>
      <c r="W84" s="59"/>
    </row>
    <row r="85" spans="1:23" ht="13.5" thickBot="1" x14ac:dyDescent="0.25">
      <c r="A85" s="109">
        <v>42</v>
      </c>
      <c r="B85" s="110"/>
      <c r="C85" s="110" t="s">
        <v>14</v>
      </c>
      <c r="D85" s="108"/>
      <c r="E85" s="108"/>
      <c r="F85" s="118"/>
      <c r="G85" s="108"/>
      <c r="H85" s="108"/>
      <c r="I85" s="108"/>
      <c r="J85" s="108"/>
      <c r="K85" s="143">
        <f>SUM(K82:K84)</f>
        <v>3719.9279999999999</v>
      </c>
      <c r="L85" s="144"/>
      <c r="M85" s="143">
        <f>SUM(M82:M84)</f>
        <v>3996.9382002566554</v>
      </c>
      <c r="N85" s="144"/>
      <c r="O85" s="143">
        <f>SUM(O82:O84)</f>
        <v>3929.0873385997374</v>
      </c>
      <c r="P85" s="144"/>
      <c r="Q85" s="143">
        <f>SUM(Q82:Q84)</f>
        <v>175.008714822087</v>
      </c>
      <c r="R85" s="145"/>
      <c r="S85" s="146">
        <f>Q85/O85</f>
        <v>4.4541823517839453E-2</v>
      </c>
      <c r="T85" s="85"/>
      <c r="U85" s="2" t="s">
        <v>60</v>
      </c>
      <c r="V85" s="74" t="s">
        <v>61</v>
      </c>
      <c r="W85" s="59"/>
    </row>
    <row r="86" spans="1:23" ht="13.5" thickTop="1" x14ac:dyDescent="0.2">
      <c r="A86" s="4"/>
      <c r="K86" s="39"/>
      <c r="L86" s="39"/>
      <c r="M86" s="39"/>
      <c r="N86" s="39"/>
      <c r="O86" s="131"/>
      <c r="P86" s="131"/>
      <c r="Q86" s="131"/>
      <c r="R86" s="147"/>
      <c r="S86" s="39"/>
      <c r="U86" s="2" t="s">
        <v>60</v>
      </c>
      <c r="V86" s="75" t="s">
        <v>62</v>
      </c>
      <c r="W86" s="59"/>
    </row>
    <row r="87" spans="1:23" x14ac:dyDescent="0.2">
      <c r="A87" s="4"/>
      <c r="K87" s="148"/>
      <c r="L87" s="148"/>
      <c r="M87" s="148"/>
      <c r="N87" s="148"/>
      <c r="O87" s="149"/>
      <c r="P87" s="150"/>
      <c r="Q87" s="150"/>
      <c r="R87" s="151"/>
      <c r="S87" s="152"/>
      <c r="T87" s="50"/>
      <c r="U87" s="2" t="s">
        <v>60</v>
      </c>
      <c r="V87" s="2" t="s">
        <v>63</v>
      </c>
      <c r="W87" s="59"/>
    </row>
    <row r="88" spans="1:23" x14ac:dyDescent="0.2">
      <c r="A88" s="4"/>
      <c r="K88" s="39"/>
      <c r="L88" s="39"/>
      <c r="M88" s="39"/>
      <c r="N88" s="39"/>
      <c r="O88" s="131"/>
      <c r="P88" s="131"/>
      <c r="Q88" s="131"/>
      <c r="R88" s="147"/>
      <c r="S88" s="39"/>
      <c r="U88" s="59"/>
      <c r="V88" s="59"/>
      <c r="W88" s="59"/>
    </row>
    <row r="89" spans="1:23" x14ac:dyDescent="0.2">
      <c r="A89" s="4"/>
      <c r="K89" s="39"/>
      <c r="L89" s="39"/>
      <c r="M89" s="39"/>
      <c r="N89" s="39"/>
      <c r="O89" s="131"/>
      <c r="P89" s="131"/>
      <c r="Q89" s="131"/>
      <c r="R89" s="153"/>
      <c r="S89" s="39"/>
      <c r="U89" s="59"/>
      <c r="V89" s="59"/>
      <c r="W89" s="59"/>
    </row>
    <row r="90" spans="1:23" x14ac:dyDescent="0.2">
      <c r="A90" s="4"/>
      <c r="U90" s="59"/>
      <c r="V90" s="59"/>
      <c r="W90" s="59"/>
    </row>
    <row r="91" spans="1:23" ht="15.75" x14ac:dyDescent="0.2">
      <c r="A91" s="4"/>
      <c r="B91" s="133"/>
      <c r="U91" s="59"/>
      <c r="W91" s="59"/>
    </row>
    <row r="92" spans="1:23" x14ac:dyDescent="0.2">
      <c r="A92" s="4"/>
      <c r="R92" s="24"/>
      <c r="U92" s="59"/>
      <c r="W92" s="59"/>
    </row>
    <row r="93" spans="1:23" x14ac:dyDescent="0.2">
      <c r="A93" s="59"/>
    </row>
    <row r="94" spans="1:23" x14ac:dyDescent="0.2">
      <c r="A94" s="59"/>
    </row>
    <row r="95" spans="1:23" x14ac:dyDescent="0.2">
      <c r="A95" s="86"/>
    </row>
    <row r="96" spans="1:23" x14ac:dyDescent="0.2">
      <c r="A96" s="59"/>
    </row>
    <row r="98" spans="1:1" x14ac:dyDescent="0.2">
      <c r="A98" s="59"/>
    </row>
    <row r="99" spans="1:1" x14ac:dyDescent="0.2">
      <c r="A99" s="59"/>
    </row>
    <row r="100" spans="1:1" x14ac:dyDescent="0.2">
      <c r="A100" s="59"/>
    </row>
    <row r="101" spans="1:1" x14ac:dyDescent="0.2">
      <c r="A101" s="59"/>
    </row>
    <row r="102" spans="1:1" x14ac:dyDescent="0.2">
      <c r="A102" s="59"/>
    </row>
    <row r="103" spans="1:1" x14ac:dyDescent="0.2">
      <c r="A103" s="59"/>
    </row>
    <row r="104" spans="1:1" x14ac:dyDescent="0.2">
      <c r="A104" s="59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7" orientation="landscape" r:id="rId1"/>
  <headerFooter alignWithMargins="0">
    <oddHeader xml:space="preserve">&amp;R&amp;"Times New Roman,Regular"&amp;9Filed: 2017-03-31
EB-2017-0049 
Exhibit D2
Tab 2
Schedule 2
Page &amp;P of &amp;N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view="pageBreakPreview" zoomScale="60" zoomScaleNormal="100" workbookViewId="0">
      <selection activeCell="S20" sqref="S20"/>
    </sheetView>
  </sheetViews>
  <sheetFormatPr defaultColWidth="10.28515625" defaultRowHeight="12.75" x14ac:dyDescent="0.2"/>
  <cols>
    <col min="1" max="1" width="4.5703125" style="6" customWidth="1"/>
    <col min="2" max="2" width="13.42578125" style="2" customWidth="1"/>
    <col min="3" max="3" width="11.42578125" style="2" customWidth="1"/>
    <col min="4" max="4" width="13.42578125" style="2" customWidth="1"/>
    <col min="5" max="6" width="10.28515625" style="2" customWidth="1"/>
    <col min="7" max="7" width="10.85546875" style="2" customWidth="1"/>
    <col min="8" max="8" width="10.7109375" style="2" customWidth="1"/>
    <col min="9" max="9" width="11.42578125" style="2" customWidth="1"/>
    <col min="10" max="10" width="1.5703125" style="2" customWidth="1"/>
    <col min="11" max="11" width="11.140625" style="2" customWidth="1"/>
    <col min="12" max="12" width="1.7109375" style="2" customWidth="1"/>
    <col min="13" max="13" width="11.140625" style="2" customWidth="1"/>
    <col min="14" max="14" width="1.7109375" style="2" customWidth="1"/>
    <col min="15" max="15" width="11.85546875" style="2" customWidth="1"/>
    <col min="16" max="16" width="1.7109375" style="2" customWidth="1"/>
    <col min="17" max="17" width="10.42578125" style="2" customWidth="1"/>
    <col min="18" max="18" width="1.7109375" style="2" customWidth="1"/>
    <col min="19" max="19" width="12" style="2" customWidth="1"/>
    <col min="20" max="28" width="0" style="2" hidden="1" customWidth="1"/>
    <col min="29" max="16384" width="10.28515625" style="2"/>
  </cols>
  <sheetData>
    <row r="1" spans="1:27" ht="12.6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"/>
    </row>
    <row r="2" spans="1:27" ht="12.6" x14ac:dyDescent="0.2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"/>
    </row>
    <row r="3" spans="1:27" ht="12.6" x14ac:dyDescent="0.25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3"/>
    </row>
    <row r="4" spans="1:27" ht="12.6" x14ac:dyDescent="0.25">
      <c r="A4" s="156" t="s">
        <v>74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3"/>
    </row>
    <row r="5" spans="1:27" ht="12.6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3"/>
    </row>
    <row r="6" spans="1:27" ht="12.6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4"/>
    </row>
    <row r="7" spans="1:27" x14ac:dyDescent="0.2">
      <c r="F7" s="4" t="s">
        <v>5</v>
      </c>
      <c r="G7" s="154" t="s">
        <v>6</v>
      </c>
      <c r="H7" s="154"/>
      <c r="K7" s="89">
        <v>42736</v>
      </c>
      <c r="L7" s="90"/>
      <c r="M7" s="89">
        <f>DATE(YEAR(K7)+1,1,1)</f>
        <v>43101</v>
      </c>
    </row>
    <row r="8" spans="1:27" x14ac:dyDescent="0.2">
      <c r="E8" s="4" t="s">
        <v>7</v>
      </c>
      <c r="F8" s="4" t="s">
        <v>8</v>
      </c>
      <c r="G8" s="7"/>
      <c r="H8" s="4" t="s">
        <v>9</v>
      </c>
      <c r="J8" s="8"/>
      <c r="K8" s="154" t="s">
        <v>10</v>
      </c>
      <c r="L8" s="154"/>
      <c r="M8" s="154"/>
      <c r="N8" s="9"/>
      <c r="O8" s="89">
        <f>+M7</f>
        <v>43101</v>
      </c>
      <c r="S8" s="4" t="s">
        <v>11</v>
      </c>
    </row>
    <row r="9" spans="1:27" s="7" customFormat="1" ht="12.6" x14ac:dyDescent="0.25">
      <c r="E9" s="4" t="s">
        <v>12</v>
      </c>
      <c r="F9" s="4" t="s">
        <v>13</v>
      </c>
      <c r="G9" s="4" t="s">
        <v>14</v>
      </c>
      <c r="H9" s="4" t="s">
        <v>7</v>
      </c>
      <c r="K9" s="4" t="s">
        <v>15</v>
      </c>
      <c r="L9" s="4"/>
      <c r="M9" s="4" t="s">
        <v>15</v>
      </c>
      <c r="N9" s="4"/>
      <c r="O9" s="4" t="s">
        <v>16</v>
      </c>
      <c r="Q9" s="7" t="s">
        <v>17</v>
      </c>
      <c r="S9" s="4" t="s">
        <v>18</v>
      </c>
    </row>
    <row r="10" spans="1:27" s="7" customFormat="1" ht="12.6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24</v>
      </c>
      <c r="G10" s="4" t="s">
        <v>12</v>
      </c>
      <c r="H10" s="4" t="s">
        <v>12</v>
      </c>
      <c r="I10" s="4" t="s">
        <v>25</v>
      </c>
      <c r="J10" s="4"/>
      <c r="K10" s="81">
        <f>DATE(YEAR(K7)+1,MONTH(K7),DAY(K7)-1)</f>
        <v>43100</v>
      </c>
      <c r="L10" s="10"/>
      <c r="M10" s="81">
        <f>DATE(YEAR(M7)+1,MONTH(M7),DAY(M7)-1)</f>
        <v>43465</v>
      </c>
      <c r="N10" s="10"/>
      <c r="O10" s="4" t="s">
        <v>28</v>
      </c>
      <c r="P10" s="4"/>
      <c r="Q10" s="4" t="s">
        <v>29</v>
      </c>
      <c r="R10" s="4"/>
      <c r="S10" s="4" t="s">
        <v>30</v>
      </c>
    </row>
    <row r="11" spans="1:27" s="7" customFormat="1" ht="12.6" x14ac:dyDescent="0.25">
      <c r="A11" s="11" t="s">
        <v>31</v>
      </c>
      <c r="B11" s="11" t="s">
        <v>32</v>
      </c>
      <c r="C11" s="11" t="s">
        <v>33</v>
      </c>
      <c r="D11" s="11" t="s">
        <v>32</v>
      </c>
      <c r="E11" s="11" t="s">
        <v>34</v>
      </c>
      <c r="F11" s="11" t="s">
        <v>34</v>
      </c>
      <c r="G11" s="11" t="s">
        <v>34</v>
      </c>
      <c r="H11" s="11" t="s">
        <v>35</v>
      </c>
      <c r="I11" s="11" t="s">
        <v>36</v>
      </c>
      <c r="J11" s="11"/>
      <c r="K11" s="11" t="s">
        <v>34</v>
      </c>
      <c r="L11" s="11"/>
      <c r="M11" s="11" t="s">
        <v>34</v>
      </c>
      <c r="N11" s="11"/>
      <c r="O11" s="11" t="s">
        <v>34</v>
      </c>
      <c r="P11" s="11"/>
      <c r="Q11" s="11" t="s">
        <v>34</v>
      </c>
      <c r="R11" s="11"/>
      <c r="S11" s="11" t="s">
        <v>37</v>
      </c>
      <c r="T11" s="13" t="s">
        <v>72</v>
      </c>
      <c r="U11" s="12" t="s">
        <v>73</v>
      </c>
      <c r="V11" s="12" t="s">
        <v>73</v>
      </c>
      <c r="W11" s="12" t="s">
        <v>73</v>
      </c>
    </row>
    <row r="12" spans="1:27" s="7" customFormat="1" ht="12.6" x14ac:dyDescent="0.25">
      <c r="A12" s="13"/>
      <c r="B12" s="53" t="s">
        <v>38</v>
      </c>
      <c r="C12" s="53" t="s">
        <v>39</v>
      </c>
      <c r="D12" s="54" t="s">
        <v>40</v>
      </c>
      <c r="E12" s="53" t="s">
        <v>41</v>
      </c>
      <c r="F12" s="53" t="s">
        <v>42</v>
      </c>
      <c r="G12" s="54" t="s">
        <v>43</v>
      </c>
      <c r="H12" s="54" t="s">
        <v>44</v>
      </c>
      <c r="I12" s="13" t="s">
        <v>45</v>
      </c>
      <c r="J12" s="13"/>
      <c r="K12" s="13" t="s">
        <v>46</v>
      </c>
      <c r="L12" s="13"/>
      <c r="M12" s="13" t="s">
        <v>47</v>
      </c>
      <c r="N12" s="13"/>
      <c r="O12" s="13" t="s">
        <v>48</v>
      </c>
      <c r="P12" s="13"/>
      <c r="Q12" s="13" t="s">
        <v>49</v>
      </c>
      <c r="R12" s="13"/>
      <c r="S12" s="13" t="s">
        <v>50</v>
      </c>
      <c r="T12" s="13"/>
      <c r="U12" s="12"/>
    </row>
    <row r="13" spans="1:27" x14ac:dyDescent="0.2">
      <c r="A13" s="4"/>
    </row>
    <row r="14" spans="1:27" x14ac:dyDescent="0.2">
      <c r="A14" s="4">
        <v>1</v>
      </c>
      <c r="B14" s="55">
        <v>36680</v>
      </c>
      <c r="C14" s="56">
        <v>7.3499999999999996E-2</v>
      </c>
      <c r="D14" s="55">
        <v>47637</v>
      </c>
      <c r="E14" s="18">
        <v>121.60000000000002</v>
      </c>
      <c r="F14" s="18">
        <v>1.9802560000000002</v>
      </c>
      <c r="G14" s="18">
        <f>E14-F14</f>
        <v>119.61974400000003</v>
      </c>
      <c r="H14" s="19">
        <f>IF(E14&gt;0,(G14/E14)*100,100)</f>
        <v>98.371499999999997</v>
      </c>
      <c r="I14" s="20">
        <f>IF(B14=DATE(1999,4,1),C14,YIELD(B14,D14,C14,H14,100,2,0))</f>
        <v>7.4870329445370518E-2</v>
      </c>
      <c r="J14" s="21"/>
      <c r="K14" s="18">
        <f>IF(OR(YEAR($B14)&gt;YEAR(K$10),YEAR($D14)&lt;=YEAR(K$10)),0,$E14)</f>
        <v>121.60000000000002</v>
      </c>
      <c r="L14" s="22"/>
      <c r="M14" s="18">
        <f>IF(OR(YEAR($B14)&gt;YEAR(M$10),YEAR($D14)&lt;=YEAR(M$10)),0,$E14)</f>
        <v>121.60000000000002</v>
      </c>
      <c r="N14" s="22"/>
      <c r="O14" s="41">
        <f>IF(OR(YEAR($B14)&gt;YEAR($O$8),YEAR($D14)&lt;YEAR($O$8)),0,IF(YEAR($B14)=YEAR($O$8),13-MONTH($B14),IF(YEAR($D14)=YEAR($O$8),MONTH($D14),13)))*$E14/13</f>
        <v>121.60000000000001</v>
      </c>
      <c r="P14" s="22"/>
      <c r="Q14" s="18">
        <f>O14*I14</f>
        <v>9.1042320605570559</v>
      </c>
      <c r="R14" s="23"/>
      <c r="S14" s="24"/>
      <c r="T14" s="24" t="s">
        <v>75</v>
      </c>
      <c r="U14" s="2">
        <v>121.60000000000002</v>
      </c>
      <c r="V14" s="59">
        <v>121.60000000000002</v>
      </c>
      <c r="W14" s="59">
        <v>121.60000000000001</v>
      </c>
      <c r="Z14" s="2">
        <v>9.1042320605570559</v>
      </c>
      <c r="AA14" s="57">
        <f>+Z14-Q14</f>
        <v>0</v>
      </c>
    </row>
    <row r="15" spans="1:27" hidden="1" x14ac:dyDescent="0.2">
      <c r="A15" s="4"/>
      <c r="B15" s="55">
        <v>37064</v>
      </c>
      <c r="C15" s="56">
        <v>6.4000000000000001E-2</v>
      </c>
      <c r="D15" s="55">
        <v>40878</v>
      </c>
      <c r="E15" s="18">
        <v>76.000000000000014</v>
      </c>
      <c r="F15" s="18">
        <v>-0.21523200000000009</v>
      </c>
      <c r="G15" s="18">
        <f t="shared" ref="G15:G77" si="0">E15-F15</f>
        <v>76.215232000000015</v>
      </c>
      <c r="H15" s="19">
        <f t="shared" ref="H15:H77" si="1">IF(E15&gt;0,(G15/E15)*100,100)</f>
        <v>100.28319999999999</v>
      </c>
      <c r="I15" s="20">
        <f t="shared" ref="I15:I77" si="2">IF(B15=DATE(1999,4,1),C15,YIELD(B15,D15,C15,H15,100,2,0))</f>
        <v>6.3617840484384791E-2</v>
      </c>
      <c r="J15" s="21"/>
      <c r="K15" s="18">
        <f t="shared" ref="K15:K77" si="3">IF(OR(YEAR($B15)&gt;YEAR(K$10),YEAR($D15)&lt;=YEAR(K$10)),0,$E15)</f>
        <v>0</v>
      </c>
      <c r="L15" s="22"/>
      <c r="M15" s="18">
        <f t="shared" ref="M15:M77" si="4">IF(OR(YEAR($B15)&gt;YEAR(M$10),YEAR($D15)&lt;=YEAR(M$10)),0,$E15)</f>
        <v>0</v>
      </c>
      <c r="N15" s="22"/>
      <c r="O15" s="41">
        <f t="shared" ref="O15:O77" si="5">IF(OR(YEAR($B15)&gt;YEAR($O$8),YEAR($D15)&lt;YEAR($O$8)),0,IF(YEAR($B15)=YEAR($O$8),13-MONTH($B15),IF(YEAR($D15)=YEAR($O$8),MONTH($D15),13)))*$E15/13</f>
        <v>0</v>
      </c>
      <c r="P15" s="22"/>
      <c r="Q15" s="18">
        <f t="shared" ref="Q15:Q77" si="6">O15*I15</f>
        <v>0</v>
      </c>
      <c r="R15" s="23"/>
      <c r="S15" s="24"/>
      <c r="T15" s="24" t="s">
        <v>75</v>
      </c>
      <c r="U15" s="2">
        <v>0</v>
      </c>
      <c r="V15" s="59">
        <v>0</v>
      </c>
      <c r="W15" s="59">
        <v>0</v>
      </c>
      <c r="Z15" s="2">
        <v>0</v>
      </c>
    </row>
    <row r="16" spans="1:27" x14ac:dyDescent="0.2">
      <c r="A16" s="4">
        <v>2</v>
      </c>
      <c r="B16" s="55">
        <v>37064</v>
      </c>
      <c r="C16" s="56">
        <v>6.93E-2</v>
      </c>
      <c r="D16" s="55">
        <v>48366</v>
      </c>
      <c r="E16" s="18">
        <v>47.728000000000009</v>
      </c>
      <c r="F16" s="18">
        <v>0.58363744000000006</v>
      </c>
      <c r="G16" s="18">
        <f t="shared" si="0"/>
        <v>47.144362560000012</v>
      </c>
      <c r="H16" s="19">
        <f t="shared" si="1"/>
        <v>98.777159235668805</v>
      </c>
      <c r="I16" s="20">
        <f t="shared" si="2"/>
        <v>7.026937152647475E-2</v>
      </c>
      <c r="J16" s="21"/>
      <c r="K16" s="18">
        <f t="shared" si="3"/>
        <v>47.728000000000009</v>
      </c>
      <c r="L16" s="22"/>
      <c r="M16" s="18">
        <f t="shared" si="4"/>
        <v>47.728000000000009</v>
      </c>
      <c r="N16" s="22"/>
      <c r="O16" s="41">
        <f t="shared" si="5"/>
        <v>47.728000000000016</v>
      </c>
      <c r="P16" s="22"/>
      <c r="Q16" s="18">
        <f t="shared" si="6"/>
        <v>3.3538165642155882</v>
      </c>
      <c r="R16" s="23"/>
      <c r="S16" s="24"/>
      <c r="T16" s="24" t="s">
        <v>75</v>
      </c>
      <c r="U16" s="2">
        <v>47.728000000000009</v>
      </c>
      <c r="V16" s="59">
        <v>47.728000000000009</v>
      </c>
      <c r="W16" s="59">
        <v>47.728000000000016</v>
      </c>
      <c r="Z16" s="2">
        <v>3.3538165642155882</v>
      </c>
      <c r="AA16" s="57">
        <f t="shared" ref="AA16:AA78" si="7">+Z16-Q16</f>
        <v>0</v>
      </c>
    </row>
    <row r="17" spans="1:27" hidden="1" x14ac:dyDescent="0.2">
      <c r="A17" s="4"/>
      <c r="B17" s="55">
        <v>37516</v>
      </c>
      <c r="C17" s="56">
        <v>5.7700000000000001E-2</v>
      </c>
      <c r="D17" s="55">
        <v>41156</v>
      </c>
      <c r="E17" s="18">
        <v>213</v>
      </c>
      <c r="F17" s="18">
        <v>0.96275999999999995</v>
      </c>
      <c r="G17" s="18">
        <f t="shared" si="0"/>
        <v>212.03724</v>
      </c>
      <c r="H17" s="19">
        <f t="shared" si="1"/>
        <v>99.548000000000002</v>
      </c>
      <c r="I17" s="20">
        <f t="shared" si="2"/>
        <v>5.8300785157610877E-2</v>
      </c>
      <c r="J17" s="21"/>
      <c r="K17" s="18">
        <f t="shared" si="3"/>
        <v>0</v>
      </c>
      <c r="L17" s="22"/>
      <c r="M17" s="18">
        <f t="shared" si="4"/>
        <v>0</v>
      </c>
      <c r="N17" s="22"/>
      <c r="O17" s="41">
        <f t="shared" si="5"/>
        <v>0</v>
      </c>
      <c r="P17" s="22"/>
      <c r="Q17" s="18">
        <f t="shared" si="6"/>
        <v>0</v>
      </c>
      <c r="R17" s="23"/>
      <c r="S17" s="24"/>
      <c r="T17" s="24" t="s">
        <v>75</v>
      </c>
      <c r="U17" s="2">
        <v>0</v>
      </c>
      <c r="V17" s="59">
        <v>0</v>
      </c>
      <c r="W17" s="59">
        <v>0</v>
      </c>
      <c r="Z17" s="2">
        <v>0</v>
      </c>
      <c r="AA17" s="57">
        <f t="shared" si="7"/>
        <v>0</v>
      </c>
    </row>
    <row r="18" spans="1:27" x14ac:dyDescent="0.2">
      <c r="A18" s="4">
        <v>3</v>
      </c>
      <c r="B18" s="55">
        <v>37516</v>
      </c>
      <c r="C18" s="56">
        <v>6.93E-2</v>
      </c>
      <c r="D18" s="55">
        <v>48366</v>
      </c>
      <c r="E18" s="18">
        <v>142</v>
      </c>
      <c r="F18" s="18">
        <v>-5.0663988299999998</v>
      </c>
      <c r="G18" s="18">
        <f t="shared" si="0"/>
        <v>147.06639883</v>
      </c>
      <c r="H18" s="19">
        <f t="shared" si="1"/>
        <v>103.5678865</v>
      </c>
      <c r="I18" s="20">
        <f t="shared" si="2"/>
        <v>6.6519486965368357E-2</v>
      </c>
      <c r="J18" s="21"/>
      <c r="K18" s="18">
        <f t="shared" si="3"/>
        <v>142</v>
      </c>
      <c r="L18" s="22"/>
      <c r="M18" s="18">
        <f t="shared" si="4"/>
        <v>142</v>
      </c>
      <c r="N18" s="22"/>
      <c r="O18" s="41">
        <f t="shared" si="5"/>
        <v>142</v>
      </c>
      <c r="P18" s="22"/>
      <c r="Q18" s="18">
        <f t="shared" si="6"/>
        <v>9.4457671490823074</v>
      </c>
      <c r="R18" s="23"/>
      <c r="S18" s="24"/>
      <c r="T18" s="24" t="s">
        <v>75</v>
      </c>
      <c r="U18" s="2">
        <v>142</v>
      </c>
      <c r="V18" s="59">
        <v>142</v>
      </c>
      <c r="W18" s="59">
        <v>142</v>
      </c>
      <c r="Z18" s="2">
        <v>9.4457671490823074</v>
      </c>
      <c r="AA18" s="57">
        <f t="shared" si="7"/>
        <v>0</v>
      </c>
    </row>
    <row r="19" spans="1:27" s="29" customFormat="1" hidden="1" x14ac:dyDescent="0.2">
      <c r="A19" s="4"/>
      <c r="B19" s="55">
        <v>37652</v>
      </c>
      <c r="C19" s="56">
        <v>5.7700000000000001E-2</v>
      </c>
      <c r="D19" s="55">
        <v>41156</v>
      </c>
      <c r="E19" s="18">
        <v>111</v>
      </c>
      <c r="F19" s="18">
        <v>-0.53280000000000005</v>
      </c>
      <c r="G19" s="18">
        <f t="shared" si="0"/>
        <v>111.53279999999999</v>
      </c>
      <c r="H19" s="19">
        <f t="shared" si="1"/>
        <v>100.47999999999999</v>
      </c>
      <c r="I19" s="20">
        <f t="shared" si="2"/>
        <v>5.7035000137372754E-2</v>
      </c>
      <c r="J19" s="21"/>
      <c r="K19" s="18">
        <f t="shared" si="3"/>
        <v>0</v>
      </c>
      <c r="L19" s="22"/>
      <c r="M19" s="18">
        <f t="shared" si="4"/>
        <v>0</v>
      </c>
      <c r="N19" s="22"/>
      <c r="O19" s="41">
        <f t="shared" si="5"/>
        <v>0</v>
      </c>
      <c r="P19" s="22"/>
      <c r="Q19" s="18">
        <f t="shared" si="6"/>
        <v>0</v>
      </c>
      <c r="R19" s="22"/>
      <c r="S19" s="27"/>
      <c r="T19" s="24" t="s">
        <v>75</v>
      </c>
      <c r="U19" s="2">
        <v>0</v>
      </c>
      <c r="V19" s="59">
        <v>0</v>
      </c>
      <c r="W19" s="59">
        <v>0</v>
      </c>
      <c r="Z19" s="29">
        <v>0</v>
      </c>
      <c r="AA19" s="57">
        <f t="shared" si="7"/>
        <v>0</v>
      </c>
    </row>
    <row r="20" spans="1:27" s="29" customFormat="1" x14ac:dyDescent="0.2">
      <c r="A20" s="4">
        <v>4</v>
      </c>
      <c r="B20" s="55">
        <v>37652</v>
      </c>
      <c r="C20" s="56">
        <v>6.3500000000000001E-2</v>
      </c>
      <c r="D20" s="55">
        <v>48975</v>
      </c>
      <c r="E20" s="18">
        <v>74</v>
      </c>
      <c r="F20" s="18">
        <v>0.58755999999999997</v>
      </c>
      <c r="G20" s="18">
        <f t="shared" si="0"/>
        <v>73.412440000000004</v>
      </c>
      <c r="H20" s="19">
        <f t="shared" si="1"/>
        <v>99.206000000000003</v>
      </c>
      <c r="I20" s="20">
        <f t="shared" si="2"/>
        <v>6.4092749737628865E-2</v>
      </c>
      <c r="J20" s="21"/>
      <c r="K20" s="18">
        <f t="shared" si="3"/>
        <v>74</v>
      </c>
      <c r="L20" s="22"/>
      <c r="M20" s="18">
        <f t="shared" si="4"/>
        <v>74</v>
      </c>
      <c r="N20" s="22"/>
      <c r="O20" s="41">
        <f t="shared" si="5"/>
        <v>74</v>
      </c>
      <c r="P20" s="22"/>
      <c r="Q20" s="18">
        <f t="shared" si="6"/>
        <v>4.7428634805845364</v>
      </c>
      <c r="R20" s="22"/>
      <c r="S20" s="27"/>
      <c r="T20" s="24" t="s">
        <v>75</v>
      </c>
      <c r="U20" s="2">
        <v>74</v>
      </c>
      <c r="V20" s="59">
        <v>74</v>
      </c>
      <c r="W20" s="59">
        <v>74</v>
      </c>
      <c r="Z20" s="29">
        <v>4.7428634805845364</v>
      </c>
      <c r="AA20" s="57">
        <f t="shared" si="7"/>
        <v>0</v>
      </c>
    </row>
    <row r="21" spans="1:27" s="29" customFormat="1" x14ac:dyDescent="0.2">
      <c r="A21" s="4">
        <v>5</v>
      </c>
      <c r="B21" s="55">
        <v>37733</v>
      </c>
      <c r="C21" s="56">
        <v>6.59E-2</v>
      </c>
      <c r="D21" s="55">
        <v>52343</v>
      </c>
      <c r="E21" s="18">
        <v>105.00000000000001</v>
      </c>
      <c r="F21" s="18">
        <v>0.77910000000000001</v>
      </c>
      <c r="G21" s="18">
        <f t="shared" si="0"/>
        <v>104.22090000000001</v>
      </c>
      <c r="H21" s="19">
        <f t="shared" si="1"/>
        <v>99.257999999999996</v>
      </c>
      <c r="I21" s="20">
        <f t="shared" si="2"/>
        <v>6.6431875871671542E-2</v>
      </c>
      <c r="J21" s="21"/>
      <c r="K21" s="18">
        <f t="shared" si="3"/>
        <v>105.00000000000001</v>
      </c>
      <c r="L21" s="22"/>
      <c r="M21" s="18">
        <f t="shared" si="4"/>
        <v>105.00000000000001</v>
      </c>
      <c r="N21" s="22"/>
      <c r="O21" s="41">
        <f t="shared" si="5"/>
        <v>105.00000000000001</v>
      </c>
      <c r="P21" s="22"/>
      <c r="Q21" s="18">
        <f t="shared" si="6"/>
        <v>6.975346966525513</v>
      </c>
      <c r="R21" s="22"/>
      <c r="S21" s="27"/>
      <c r="T21" s="24" t="s">
        <v>75</v>
      </c>
      <c r="U21" s="2">
        <v>105.00000000000001</v>
      </c>
      <c r="V21" s="59">
        <v>105.00000000000001</v>
      </c>
      <c r="W21" s="59">
        <v>105.00000000000001</v>
      </c>
      <c r="Z21" s="29">
        <v>6.975346966525513</v>
      </c>
      <c r="AA21" s="57">
        <f t="shared" si="7"/>
        <v>0</v>
      </c>
    </row>
    <row r="22" spans="1:27" s="29" customFormat="1" hidden="1" x14ac:dyDescent="0.2">
      <c r="A22" s="4"/>
      <c r="B22" s="55">
        <v>37795</v>
      </c>
      <c r="C22" s="56">
        <v>0.04</v>
      </c>
      <c r="D22" s="55">
        <v>39622</v>
      </c>
      <c r="E22" s="18">
        <v>210.00000000000003</v>
      </c>
      <c r="F22" s="18">
        <v>6.1332600000000017</v>
      </c>
      <c r="G22" s="18">
        <f t="shared" si="0"/>
        <v>203.86674000000002</v>
      </c>
      <c r="H22" s="19">
        <f t="shared" si="1"/>
        <v>97.079399999999993</v>
      </c>
      <c r="I22" s="20">
        <f t="shared" si="2"/>
        <v>4.6615860646942425E-2</v>
      </c>
      <c r="J22" s="21"/>
      <c r="K22" s="18">
        <f t="shared" si="3"/>
        <v>0</v>
      </c>
      <c r="L22" s="22"/>
      <c r="M22" s="18">
        <f t="shared" si="4"/>
        <v>0</v>
      </c>
      <c r="N22" s="22"/>
      <c r="O22" s="41">
        <f t="shared" si="5"/>
        <v>0</v>
      </c>
      <c r="P22" s="22"/>
      <c r="Q22" s="18">
        <f t="shared" si="6"/>
        <v>0</v>
      </c>
      <c r="R22" s="22"/>
      <c r="S22" s="27"/>
      <c r="T22" s="24" t="s">
        <v>75</v>
      </c>
      <c r="U22" s="2">
        <v>0</v>
      </c>
      <c r="V22" s="59">
        <v>0</v>
      </c>
      <c r="W22" s="59">
        <v>0</v>
      </c>
      <c r="Z22" s="29">
        <v>0</v>
      </c>
      <c r="AA22" s="57">
        <f t="shared" si="7"/>
        <v>0</v>
      </c>
    </row>
    <row r="23" spans="1:27" s="29" customFormat="1" hidden="1" x14ac:dyDescent="0.2">
      <c r="A23" s="4"/>
      <c r="B23" s="55">
        <v>38041</v>
      </c>
      <c r="C23" s="56">
        <v>3.95E-2</v>
      </c>
      <c r="D23" s="55">
        <v>39868</v>
      </c>
      <c r="E23" s="18">
        <v>87.5</v>
      </c>
      <c r="F23" s="18">
        <v>0.39129999999999998</v>
      </c>
      <c r="G23" s="18">
        <f t="shared" si="0"/>
        <v>87.108699999999999</v>
      </c>
      <c r="H23" s="19">
        <f t="shared" si="1"/>
        <v>99.552799999999991</v>
      </c>
      <c r="I23" s="20">
        <f t="shared" si="2"/>
        <v>4.049699947134159E-2</v>
      </c>
      <c r="J23" s="21"/>
      <c r="K23" s="18">
        <f t="shared" si="3"/>
        <v>0</v>
      </c>
      <c r="L23" s="22"/>
      <c r="M23" s="18">
        <f t="shared" si="4"/>
        <v>0</v>
      </c>
      <c r="N23" s="22"/>
      <c r="O23" s="41">
        <f t="shared" si="5"/>
        <v>0</v>
      </c>
      <c r="P23" s="22"/>
      <c r="Q23" s="18">
        <f t="shared" si="6"/>
        <v>0</v>
      </c>
      <c r="R23" s="22"/>
      <c r="S23" s="27"/>
      <c r="T23" s="24" t="s">
        <v>75</v>
      </c>
      <c r="U23" s="2">
        <v>0</v>
      </c>
      <c r="V23" s="59">
        <v>0</v>
      </c>
      <c r="W23" s="59">
        <v>0</v>
      </c>
      <c r="Z23" s="29">
        <v>0</v>
      </c>
      <c r="AA23" s="57">
        <f t="shared" si="7"/>
        <v>0</v>
      </c>
    </row>
    <row r="24" spans="1:27" s="29" customFormat="1" x14ac:dyDescent="0.2">
      <c r="A24" s="4">
        <v>6</v>
      </c>
      <c r="B24" s="55">
        <v>38163</v>
      </c>
      <c r="C24" s="56">
        <v>6.3500000000000001E-2</v>
      </c>
      <c r="D24" s="55">
        <v>48975</v>
      </c>
      <c r="E24" s="18">
        <v>48</v>
      </c>
      <c r="F24" s="18">
        <v>-0.10623999999999995</v>
      </c>
      <c r="G24" s="18">
        <f t="shared" si="0"/>
        <v>48.10624</v>
      </c>
      <c r="H24" s="19">
        <f t="shared" si="1"/>
        <v>100.22133333333333</v>
      </c>
      <c r="I24" s="20">
        <f t="shared" si="2"/>
        <v>6.3327687824519363E-2</v>
      </c>
      <c r="J24" s="21"/>
      <c r="K24" s="18">
        <f t="shared" si="3"/>
        <v>48</v>
      </c>
      <c r="L24" s="22"/>
      <c r="M24" s="18">
        <f t="shared" si="4"/>
        <v>48</v>
      </c>
      <c r="N24" s="22"/>
      <c r="O24" s="41">
        <f t="shared" si="5"/>
        <v>48</v>
      </c>
      <c r="P24" s="22"/>
      <c r="Q24" s="18">
        <f t="shared" si="6"/>
        <v>3.0397290155769294</v>
      </c>
      <c r="R24" s="22"/>
      <c r="S24" s="27"/>
      <c r="T24" s="24" t="s">
        <v>75</v>
      </c>
      <c r="U24" s="2">
        <v>48</v>
      </c>
      <c r="V24" s="59">
        <v>48</v>
      </c>
      <c r="W24" s="59">
        <v>48</v>
      </c>
      <c r="Z24" s="29">
        <v>3.0397290155769294</v>
      </c>
      <c r="AA24" s="57">
        <f t="shared" si="7"/>
        <v>0</v>
      </c>
    </row>
    <row r="25" spans="1:27" s="29" customFormat="1" x14ac:dyDescent="0.2">
      <c r="A25" s="4">
        <v>7</v>
      </c>
      <c r="B25" s="55">
        <v>38219</v>
      </c>
      <c r="C25" s="56">
        <v>6.59E-2</v>
      </c>
      <c r="D25" s="55">
        <v>52343</v>
      </c>
      <c r="E25" s="18">
        <v>26</v>
      </c>
      <c r="F25" s="18">
        <v>-2.0523600000000002</v>
      </c>
      <c r="G25" s="18">
        <f t="shared" si="0"/>
        <v>28.05236</v>
      </c>
      <c r="H25" s="19">
        <f t="shared" si="1"/>
        <v>107.89369230769231</v>
      </c>
      <c r="I25" s="20">
        <f t="shared" si="2"/>
        <v>6.0582218865609209E-2</v>
      </c>
      <c r="J25" s="21"/>
      <c r="K25" s="18">
        <f t="shared" si="3"/>
        <v>26</v>
      </c>
      <c r="L25" s="22"/>
      <c r="M25" s="18">
        <f t="shared" si="4"/>
        <v>26</v>
      </c>
      <c r="N25" s="22"/>
      <c r="O25" s="41">
        <f t="shared" si="5"/>
        <v>26</v>
      </c>
      <c r="P25" s="22"/>
      <c r="Q25" s="18">
        <f t="shared" si="6"/>
        <v>1.5751376905058394</v>
      </c>
      <c r="R25" s="22"/>
      <c r="S25" s="27"/>
      <c r="T25" s="24" t="s">
        <v>75</v>
      </c>
      <c r="U25" s="2">
        <v>26</v>
      </c>
      <c r="V25" s="59">
        <v>26</v>
      </c>
      <c r="W25" s="59">
        <v>26</v>
      </c>
      <c r="Z25" s="29">
        <v>1.5751376905058394</v>
      </c>
      <c r="AA25" s="57">
        <f t="shared" si="7"/>
        <v>0</v>
      </c>
    </row>
    <row r="26" spans="1:27" s="29" customFormat="1" x14ac:dyDescent="0.2">
      <c r="A26" s="4">
        <v>8</v>
      </c>
      <c r="B26" s="55">
        <v>38223</v>
      </c>
      <c r="C26" s="56">
        <v>6.3500000000000001E-2</v>
      </c>
      <c r="D26" s="55">
        <v>48975</v>
      </c>
      <c r="E26" s="18">
        <v>26</v>
      </c>
      <c r="F26" s="18">
        <v>-0.90414000000000005</v>
      </c>
      <c r="G26" s="18">
        <f t="shared" si="0"/>
        <v>26.904140000000002</v>
      </c>
      <c r="H26" s="19">
        <f t="shared" si="1"/>
        <v>103.47746153846154</v>
      </c>
      <c r="I26" s="20">
        <f t="shared" si="2"/>
        <v>6.0940091999985867E-2</v>
      </c>
      <c r="J26" s="21"/>
      <c r="K26" s="18">
        <f t="shared" si="3"/>
        <v>26</v>
      </c>
      <c r="L26" s="22"/>
      <c r="M26" s="18">
        <f t="shared" si="4"/>
        <v>26</v>
      </c>
      <c r="N26" s="22"/>
      <c r="O26" s="41">
        <f t="shared" si="5"/>
        <v>26</v>
      </c>
      <c r="P26" s="22"/>
      <c r="Q26" s="18">
        <f t="shared" si="6"/>
        <v>1.5844423919996324</v>
      </c>
      <c r="R26" s="22"/>
      <c r="S26" s="27"/>
      <c r="T26" s="24" t="s">
        <v>75</v>
      </c>
      <c r="U26" s="2">
        <v>26</v>
      </c>
      <c r="V26" s="59">
        <v>26</v>
      </c>
      <c r="W26" s="59">
        <v>26</v>
      </c>
      <c r="Z26" s="29">
        <v>1.5844423919996324</v>
      </c>
      <c r="AA26" s="57">
        <f t="shared" si="7"/>
        <v>0</v>
      </c>
    </row>
    <row r="27" spans="1:27" s="29" customFormat="1" hidden="1" x14ac:dyDescent="0.2">
      <c r="A27" s="4"/>
      <c r="B27" s="55">
        <v>38306</v>
      </c>
      <c r="C27" s="56">
        <v>4.1000000000000002E-2</v>
      </c>
      <c r="D27" s="55">
        <v>39217</v>
      </c>
      <c r="E27" s="18">
        <v>14</v>
      </c>
      <c r="F27" s="18">
        <v>0.1295</v>
      </c>
      <c r="G27" s="18">
        <f t="shared" si="0"/>
        <v>13.8705</v>
      </c>
      <c r="H27" s="19">
        <f t="shared" si="1"/>
        <v>99.075000000000003</v>
      </c>
      <c r="I27" s="20">
        <f t="shared" si="2"/>
        <v>4.4953186438361624E-2</v>
      </c>
      <c r="J27" s="21"/>
      <c r="K27" s="18">
        <f t="shared" si="3"/>
        <v>0</v>
      </c>
      <c r="L27" s="22"/>
      <c r="M27" s="18">
        <f t="shared" si="4"/>
        <v>0</v>
      </c>
      <c r="N27" s="22"/>
      <c r="O27" s="41">
        <f t="shared" si="5"/>
        <v>0</v>
      </c>
      <c r="P27" s="22"/>
      <c r="Q27" s="18">
        <f t="shared" si="6"/>
        <v>0</v>
      </c>
      <c r="R27" s="22"/>
      <c r="S27" s="27"/>
      <c r="T27" s="24" t="s">
        <v>75</v>
      </c>
      <c r="U27" s="2">
        <v>0</v>
      </c>
      <c r="V27" s="59">
        <v>0</v>
      </c>
      <c r="W27" s="59">
        <v>0</v>
      </c>
      <c r="Z27" s="29">
        <v>0</v>
      </c>
      <c r="AA27" s="57">
        <f t="shared" si="7"/>
        <v>0</v>
      </c>
    </row>
    <row r="28" spans="1:27" s="29" customFormat="1" x14ac:dyDescent="0.2">
      <c r="A28" s="4">
        <v>9</v>
      </c>
      <c r="B28" s="55">
        <v>38491</v>
      </c>
      <c r="C28" s="56">
        <v>5.3600000000000002E-2</v>
      </c>
      <c r="D28" s="55">
        <v>49815</v>
      </c>
      <c r="E28" s="18">
        <v>98.100000000000009</v>
      </c>
      <c r="F28" s="18">
        <v>3.7392000000000007</v>
      </c>
      <c r="G28" s="18">
        <f t="shared" si="0"/>
        <v>94.360800000000012</v>
      </c>
      <c r="H28" s="19">
        <f t="shared" si="1"/>
        <v>96.188379204892968</v>
      </c>
      <c r="I28" s="20">
        <f t="shared" si="2"/>
        <v>5.6210503443151726E-2</v>
      </c>
      <c r="J28" s="21"/>
      <c r="K28" s="18">
        <f t="shared" si="3"/>
        <v>98.100000000000009</v>
      </c>
      <c r="L28" s="22"/>
      <c r="M28" s="18">
        <f t="shared" si="4"/>
        <v>98.100000000000009</v>
      </c>
      <c r="N28" s="22"/>
      <c r="O28" s="41">
        <f t="shared" si="5"/>
        <v>98.100000000000009</v>
      </c>
      <c r="P28" s="22"/>
      <c r="Q28" s="18">
        <f t="shared" si="6"/>
        <v>5.5142503877731848</v>
      </c>
      <c r="R28" s="22"/>
      <c r="S28" s="27"/>
      <c r="T28" s="24" t="s">
        <v>75</v>
      </c>
      <c r="U28" s="2">
        <v>98.100000000000009</v>
      </c>
      <c r="V28" s="59">
        <v>98.100000000000009</v>
      </c>
      <c r="W28" s="59">
        <v>98.100000000000009</v>
      </c>
      <c r="Z28" s="29">
        <v>5.5142503877731848</v>
      </c>
      <c r="AA28" s="57">
        <f t="shared" si="7"/>
        <v>0</v>
      </c>
    </row>
    <row r="29" spans="1:27" s="29" customFormat="1" hidden="1" x14ac:dyDescent="0.2">
      <c r="A29" s="4"/>
      <c r="B29" s="55">
        <v>38491</v>
      </c>
      <c r="C29" s="56">
        <v>3.95E-2</v>
      </c>
      <c r="D29" s="55">
        <v>39868</v>
      </c>
      <c r="E29" s="18">
        <v>45.000000000000007</v>
      </c>
      <c r="F29" s="18">
        <v>-0.4053000000000001</v>
      </c>
      <c r="G29" s="18">
        <f t="shared" si="0"/>
        <v>45.405300000000004</v>
      </c>
      <c r="H29" s="19">
        <f t="shared" si="1"/>
        <v>100.90066666666667</v>
      </c>
      <c r="I29" s="20">
        <f t="shared" si="2"/>
        <v>3.6902170884560104E-2</v>
      </c>
      <c r="J29" s="21"/>
      <c r="K29" s="18">
        <f t="shared" si="3"/>
        <v>0</v>
      </c>
      <c r="L29" s="22"/>
      <c r="M29" s="18">
        <f t="shared" si="4"/>
        <v>0</v>
      </c>
      <c r="N29" s="22"/>
      <c r="O29" s="41">
        <f t="shared" si="5"/>
        <v>0</v>
      </c>
      <c r="P29" s="22"/>
      <c r="Q29" s="18">
        <f t="shared" si="6"/>
        <v>0</v>
      </c>
      <c r="R29" s="22"/>
      <c r="S29" s="27"/>
      <c r="T29" s="24" t="s">
        <v>75</v>
      </c>
      <c r="U29" s="2">
        <v>0</v>
      </c>
      <c r="V29" s="59">
        <v>0</v>
      </c>
      <c r="W29" s="59">
        <v>0</v>
      </c>
      <c r="Z29" s="29">
        <v>0</v>
      </c>
      <c r="AA29" s="57">
        <f t="shared" si="7"/>
        <v>0</v>
      </c>
    </row>
    <row r="30" spans="1:27" s="29" customFormat="1" hidden="1" x14ac:dyDescent="0.2">
      <c r="A30" s="4"/>
      <c r="B30" s="55">
        <v>38779</v>
      </c>
      <c r="C30" s="56">
        <v>4.6399999999999997E-2</v>
      </c>
      <c r="D30" s="55">
        <v>42432</v>
      </c>
      <c r="E30" s="18">
        <v>90.000000000000014</v>
      </c>
      <c r="F30" s="18">
        <v>0.43260000000000004</v>
      </c>
      <c r="G30" s="18">
        <f t="shared" si="0"/>
        <v>89.567400000000021</v>
      </c>
      <c r="H30" s="19">
        <f t="shared" si="1"/>
        <v>99.519333333333336</v>
      </c>
      <c r="I30" s="20">
        <f t="shared" si="2"/>
        <v>4.7007986992118014E-2</v>
      </c>
      <c r="J30" s="21"/>
      <c r="K30" s="18">
        <f t="shared" si="3"/>
        <v>0</v>
      </c>
      <c r="L30" s="22"/>
      <c r="M30" s="18">
        <f t="shared" si="4"/>
        <v>0</v>
      </c>
      <c r="N30" s="22"/>
      <c r="O30" s="41">
        <f t="shared" si="5"/>
        <v>0</v>
      </c>
      <c r="P30" s="22"/>
      <c r="Q30" s="18">
        <f t="shared" si="6"/>
        <v>0</v>
      </c>
      <c r="R30" s="22"/>
      <c r="S30" s="27"/>
      <c r="T30" s="24" t="s">
        <v>75</v>
      </c>
      <c r="U30" s="2">
        <v>0</v>
      </c>
      <c r="V30" s="59">
        <v>0</v>
      </c>
      <c r="W30" s="59">
        <v>0</v>
      </c>
      <c r="Z30" s="29">
        <v>0</v>
      </c>
      <c r="AA30" s="57">
        <f t="shared" si="7"/>
        <v>0</v>
      </c>
    </row>
    <row r="31" spans="1:27" s="29" customFormat="1" x14ac:dyDescent="0.2">
      <c r="A31" s="4">
        <v>10</v>
      </c>
      <c r="B31" s="55">
        <v>38831</v>
      </c>
      <c r="C31" s="56">
        <v>5.3600000000000002E-2</v>
      </c>
      <c r="D31" s="55">
        <v>49815</v>
      </c>
      <c r="E31" s="18">
        <v>62.5</v>
      </c>
      <c r="F31" s="18">
        <v>0.82600000000000007</v>
      </c>
      <c r="G31" s="18">
        <f t="shared" si="0"/>
        <v>61.673999999999999</v>
      </c>
      <c r="H31" s="19">
        <f t="shared" si="1"/>
        <v>98.678399999999996</v>
      </c>
      <c r="I31" s="20">
        <f t="shared" si="2"/>
        <v>5.4495566018253637E-2</v>
      </c>
      <c r="J31" s="21"/>
      <c r="K31" s="18">
        <f t="shared" si="3"/>
        <v>62.5</v>
      </c>
      <c r="L31" s="22"/>
      <c r="M31" s="18">
        <f t="shared" si="4"/>
        <v>62.5</v>
      </c>
      <c r="N31" s="22"/>
      <c r="O31" s="41">
        <f t="shared" si="5"/>
        <v>62.5</v>
      </c>
      <c r="P31" s="22"/>
      <c r="Q31" s="18">
        <f t="shared" si="6"/>
        <v>3.4059728761408521</v>
      </c>
      <c r="R31" s="22"/>
      <c r="S31" s="27"/>
      <c r="T31" s="24" t="s">
        <v>75</v>
      </c>
      <c r="U31" s="2">
        <v>62.5</v>
      </c>
      <c r="V31" s="59">
        <v>62.5</v>
      </c>
      <c r="W31" s="59">
        <v>62.5</v>
      </c>
      <c r="Z31" s="29">
        <v>3.4059728761408521</v>
      </c>
      <c r="AA31" s="57">
        <f t="shared" si="7"/>
        <v>0</v>
      </c>
    </row>
    <row r="32" spans="1:27" s="29" customFormat="1" hidden="1" x14ac:dyDescent="0.2">
      <c r="A32" s="4"/>
      <c r="B32" s="55">
        <v>38951</v>
      </c>
      <c r="C32" s="56">
        <v>4.6399999999999997E-2</v>
      </c>
      <c r="D32" s="55">
        <v>42432</v>
      </c>
      <c r="E32" s="18">
        <v>90</v>
      </c>
      <c r="F32" s="18">
        <v>1.1258999999999999</v>
      </c>
      <c r="G32" s="18">
        <f t="shared" si="0"/>
        <v>88.874099999999999</v>
      </c>
      <c r="H32" s="19">
        <f t="shared" si="1"/>
        <v>98.748999999999995</v>
      </c>
      <c r="I32" s="20">
        <f t="shared" si="2"/>
        <v>4.8049371695873991E-2</v>
      </c>
      <c r="J32" s="21"/>
      <c r="K32" s="18">
        <f t="shared" si="3"/>
        <v>0</v>
      </c>
      <c r="L32" s="22"/>
      <c r="M32" s="18">
        <f t="shared" si="4"/>
        <v>0</v>
      </c>
      <c r="N32" s="22"/>
      <c r="O32" s="41">
        <f t="shared" si="5"/>
        <v>0</v>
      </c>
      <c r="P32" s="22"/>
      <c r="Q32" s="18">
        <f t="shared" si="6"/>
        <v>0</v>
      </c>
      <c r="R32" s="22"/>
      <c r="S32" s="27"/>
      <c r="T32" s="24" t="s">
        <v>75</v>
      </c>
      <c r="U32" s="2">
        <v>0</v>
      </c>
      <c r="V32" s="59">
        <v>0</v>
      </c>
      <c r="W32" s="59">
        <v>0</v>
      </c>
      <c r="Z32" s="29">
        <v>0</v>
      </c>
      <c r="AA32" s="57">
        <f t="shared" si="7"/>
        <v>0</v>
      </c>
    </row>
    <row r="33" spans="1:27" s="29" customFormat="1" x14ac:dyDescent="0.2">
      <c r="A33" s="4">
        <v>11</v>
      </c>
      <c r="B33" s="55">
        <v>39009</v>
      </c>
      <c r="C33" s="56">
        <v>0.05</v>
      </c>
      <c r="D33" s="55">
        <v>53619</v>
      </c>
      <c r="E33" s="18">
        <v>45</v>
      </c>
      <c r="F33" s="18">
        <v>0.32100000000000001</v>
      </c>
      <c r="G33" s="18">
        <f t="shared" si="0"/>
        <v>44.679000000000002</v>
      </c>
      <c r="H33" s="19">
        <f t="shared" si="1"/>
        <v>99.286666666666662</v>
      </c>
      <c r="I33" s="20">
        <f t="shared" si="2"/>
        <v>5.0416473044447949E-2</v>
      </c>
      <c r="J33" s="21"/>
      <c r="K33" s="18">
        <f t="shared" si="3"/>
        <v>45</v>
      </c>
      <c r="L33" s="22"/>
      <c r="M33" s="18">
        <f t="shared" si="4"/>
        <v>45</v>
      </c>
      <c r="N33" s="22"/>
      <c r="O33" s="41">
        <f t="shared" si="5"/>
        <v>45</v>
      </c>
      <c r="P33" s="22"/>
      <c r="Q33" s="18">
        <f t="shared" si="6"/>
        <v>2.2687412870001578</v>
      </c>
      <c r="R33" s="22"/>
      <c r="S33" s="30"/>
      <c r="T33" s="24" t="s">
        <v>75</v>
      </c>
      <c r="U33" s="2">
        <v>45</v>
      </c>
      <c r="V33" s="59">
        <v>45</v>
      </c>
      <c r="W33" s="59">
        <v>45</v>
      </c>
      <c r="Z33" s="29">
        <v>2.2687412870001578</v>
      </c>
      <c r="AA33" s="57">
        <f t="shared" si="7"/>
        <v>0</v>
      </c>
    </row>
    <row r="34" spans="1:27" s="29" customFormat="1" x14ac:dyDescent="0.2">
      <c r="A34" s="4">
        <v>12</v>
      </c>
      <c r="B34" s="55">
        <v>39154</v>
      </c>
      <c r="C34" s="56">
        <v>4.8899999999999999E-2</v>
      </c>
      <c r="D34" s="55">
        <v>50112</v>
      </c>
      <c r="E34" s="18">
        <v>160</v>
      </c>
      <c r="F34" s="18">
        <v>0.88239999999999996</v>
      </c>
      <c r="G34" s="18">
        <f t="shared" si="0"/>
        <v>159.11760000000001</v>
      </c>
      <c r="H34" s="19">
        <f t="shared" si="1"/>
        <v>99.44850000000001</v>
      </c>
      <c r="I34" s="20">
        <f t="shared" si="2"/>
        <v>4.9253830740595202E-2</v>
      </c>
      <c r="J34" s="21"/>
      <c r="K34" s="18">
        <f t="shared" si="3"/>
        <v>160</v>
      </c>
      <c r="L34" s="22"/>
      <c r="M34" s="18">
        <f t="shared" si="4"/>
        <v>160</v>
      </c>
      <c r="N34" s="22"/>
      <c r="O34" s="41">
        <f t="shared" si="5"/>
        <v>160</v>
      </c>
      <c r="P34" s="22"/>
      <c r="Q34" s="18">
        <f t="shared" si="6"/>
        <v>7.880612918495232</v>
      </c>
      <c r="R34" s="22"/>
      <c r="S34" s="30"/>
      <c r="T34" s="24" t="s">
        <v>75</v>
      </c>
      <c r="U34" s="2">
        <v>160</v>
      </c>
      <c r="V34" s="59">
        <v>160</v>
      </c>
      <c r="W34" s="59">
        <v>160</v>
      </c>
      <c r="Z34" s="29">
        <v>7.880612918495232</v>
      </c>
      <c r="AA34" s="57">
        <f t="shared" si="7"/>
        <v>0</v>
      </c>
    </row>
    <row r="35" spans="1:27" s="29" customFormat="1" hidden="1" x14ac:dyDescent="0.2">
      <c r="A35" s="4"/>
      <c r="B35" s="55">
        <v>39217</v>
      </c>
      <c r="C35" s="56">
        <v>4.1000000000000002E-2</v>
      </c>
      <c r="D35" s="55">
        <v>39583</v>
      </c>
      <c r="E35" s="18">
        <v>14</v>
      </c>
      <c r="F35" s="18">
        <v>0</v>
      </c>
      <c r="G35" s="18">
        <f t="shared" si="0"/>
        <v>14</v>
      </c>
      <c r="H35" s="19">
        <f t="shared" si="1"/>
        <v>100</v>
      </c>
      <c r="I35" s="20">
        <f t="shared" si="2"/>
        <v>4.1000000000000009E-2</v>
      </c>
      <c r="J35" s="21"/>
      <c r="K35" s="18">
        <f t="shared" si="3"/>
        <v>0</v>
      </c>
      <c r="L35" s="22"/>
      <c r="M35" s="18">
        <f t="shared" si="4"/>
        <v>0</v>
      </c>
      <c r="N35" s="22"/>
      <c r="O35" s="41">
        <f t="shared" si="5"/>
        <v>0</v>
      </c>
      <c r="P35" s="22"/>
      <c r="Q35" s="18">
        <f t="shared" si="6"/>
        <v>0</v>
      </c>
      <c r="R35" s="22"/>
      <c r="S35" s="30"/>
      <c r="T35" s="24" t="s">
        <v>75</v>
      </c>
      <c r="U35" s="2">
        <v>0</v>
      </c>
      <c r="V35" s="59">
        <v>0</v>
      </c>
      <c r="W35" s="59">
        <v>0</v>
      </c>
      <c r="Z35" s="29">
        <v>0</v>
      </c>
      <c r="AA35" s="57">
        <f t="shared" si="7"/>
        <v>0</v>
      </c>
    </row>
    <row r="36" spans="1:27" s="29" customFormat="1" hidden="1" x14ac:dyDescent="0.2">
      <c r="A36" s="4"/>
      <c r="B36" s="55">
        <v>39373</v>
      </c>
      <c r="C36" s="56">
        <v>5.1799999999999999E-2</v>
      </c>
      <c r="D36" s="55">
        <v>43026</v>
      </c>
      <c r="E36" s="18">
        <v>75</v>
      </c>
      <c r="F36" s="18">
        <v>0.27675</v>
      </c>
      <c r="G36" s="18">
        <f t="shared" si="0"/>
        <v>74.723249999999993</v>
      </c>
      <c r="H36" s="19">
        <f t="shared" si="1"/>
        <v>99.630999999999986</v>
      </c>
      <c r="I36" s="20">
        <f t="shared" si="2"/>
        <v>5.2278515367339136E-2</v>
      </c>
      <c r="J36" s="21"/>
      <c r="K36" s="18">
        <f t="shared" si="3"/>
        <v>0</v>
      </c>
      <c r="L36" s="22"/>
      <c r="M36" s="18">
        <f t="shared" si="4"/>
        <v>0</v>
      </c>
      <c r="N36" s="22"/>
      <c r="O36" s="41">
        <f t="shared" si="5"/>
        <v>0</v>
      </c>
      <c r="P36" s="22"/>
      <c r="Q36" s="18">
        <f t="shared" si="6"/>
        <v>0</v>
      </c>
      <c r="R36" s="22"/>
      <c r="S36" s="30"/>
      <c r="T36" s="24" t="s">
        <v>75</v>
      </c>
      <c r="U36" s="2">
        <v>0</v>
      </c>
      <c r="V36" s="59">
        <v>0</v>
      </c>
      <c r="W36" s="59">
        <v>0</v>
      </c>
      <c r="Z36" s="29">
        <v>0</v>
      </c>
      <c r="AA36" s="57">
        <f t="shared" si="7"/>
        <v>0</v>
      </c>
    </row>
    <row r="37" spans="1:27" s="29" customFormat="1" hidden="1" x14ac:dyDescent="0.2">
      <c r="A37" s="4"/>
      <c r="B37" s="55">
        <v>39510</v>
      </c>
      <c r="C37" s="56">
        <v>4.0800000000000003E-2</v>
      </c>
      <c r="D37" s="55">
        <v>40605</v>
      </c>
      <c r="E37" s="18">
        <v>100</v>
      </c>
      <c r="F37" s="18">
        <v>0.28940000000000005</v>
      </c>
      <c r="G37" s="18">
        <f t="shared" si="0"/>
        <v>99.710599999999999</v>
      </c>
      <c r="H37" s="19">
        <f t="shared" si="1"/>
        <v>99.710599999999999</v>
      </c>
      <c r="I37" s="20">
        <f t="shared" si="2"/>
        <v>4.1836511808320126E-2</v>
      </c>
      <c r="J37" s="21"/>
      <c r="K37" s="18">
        <f t="shared" si="3"/>
        <v>0</v>
      </c>
      <c r="L37" s="22"/>
      <c r="M37" s="18">
        <f t="shared" si="4"/>
        <v>0</v>
      </c>
      <c r="N37" s="22"/>
      <c r="O37" s="41">
        <f t="shared" si="5"/>
        <v>0</v>
      </c>
      <c r="P37" s="22"/>
      <c r="Q37" s="18">
        <f t="shared" si="6"/>
        <v>0</v>
      </c>
      <c r="R37" s="22"/>
      <c r="S37" s="30"/>
      <c r="T37" s="24" t="s">
        <v>72</v>
      </c>
      <c r="U37" s="2">
        <v>0</v>
      </c>
      <c r="V37" s="59">
        <v>0</v>
      </c>
      <c r="W37" s="59">
        <v>0</v>
      </c>
      <c r="AA37" s="57">
        <f t="shared" si="7"/>
        <v>0</v>
      </c>
    </row>
    <row r="38" spans="1:27" s="29" customFormat="1" hidden="1" x14ac:dyDescent="0.2">
      <c r="A38" s="4"/>
      <c r="B38" s="55">
        <v>39510</v>
      </c>
      <c r="C38" s="56">
        <v>5.1799999999999999E-2</v>
      </c>
      <c r="D38" s="55">
        <v>43026</v>
      </c>
      <c r="E38" s="18">
        <v>120</v>
      </c>
      <c r="F38" s="18">
        <v>-2.0815599999999996</v>
      </c>
      <c r="G38" s="18">
        <f t="shared" si="0"/>
        <v>122.08156</v>
      </c>
      <c r="H38" s="19">
        <f t="shared" si="1"/>
        <v>101.73463333333332</v>
      </c>
      <c r="I38" s="20">
        <f t="shared" si="2"/>
        <v>4.9504803223751857E-2</v>
      </c>
      <c r="J38" s="21"/>
      <c r="K38" s="18">
        <f t="shared" si="3"/>
        <v>0</v>
      </c>
      <c r="L38" s="22"/>
      <c r="M38" s="18">
        <f t="shared" si="4"/>
        <v>0</v>
      </c>
      <c r="N38" s="22"/>
      <c r="O38" s="41">
        <f t="shared" si="5"/>
        <v>0</v>
      </c>
      <c r="P38" s="22"/>
      <c r="Q38" s="18">
        <f t="shared" si="6"/>
        <v>0</v>
      </c>
      <c r="R38" s="22"/>
      <c r="S38" s="30"/>
      <c r="T38" s="24" t="s">
        <v>75</v>
      </c>
      <c r="U38" s="2">
        <v>0</v>
      </c>
      <c r="V38" s="59">
        <v>0</v>
      </c>
      <c r="W38" s="59">
        <v>0</v>
      </c>
      <c r="Z38" s="29">
        <v>0</v>
      </c>
      <c r="AA38" s="57">
        <f t="shared" si="7"/>
        <v>0</v>
      </c>
    </row>
    <row r="39" spans="1:27" s="29" customFormat="1" hidden="1" x14ac:dyDescent="0.2">
      <c r="A39" s="4"/>
      <c r="B39" s="55">
        <v>39762</v>
      </c>
      <c r="C39" s="56">
        <v>0.05</v>
      </c>
      <c r="D39" s="55">
        <v>41590</v>
      </c>
      <c r="E39" s="18">
        <v>160</v>
      </c>
      <c r="F39" s="18">
        <v>0.75320000000000009</v>
      </c>
      <c r="G39" s="18">
        <f t="shared" si="0"/>
        <v>159.24680000000001</v>
      </c>
      <c r="H39" s="19">
        <f t="shared" si="1"/>
        <v>99.529250000000005</v>
      </c>
      <c r="I39" s="20">
        <f t="shared" si="2"/>
        <v>5.1076892625209022E-2</v>
      </c>
      <c r="J39" s="21"/>
      <c r="K39" s="18">
        <f t="shared" si="3"/>
        <v>0</v>
      </c>
      <c r="L39" s="22"/>
      <c r="M39" s="18">
        <f t="shared" si="4"/>
        <v>0</v>
      </c>
      <c r="N39" s="22"/>
      <c r="O39" s="41">
        <f t="shared" si="5"/>
        <v>0</v>
      </c>
      <c r="P39" s="22"/>
      <c r="Q39" s="18">
        <f t="shared" si="6"/>
        <v>0</v>
      </c>
      <c r="R39" s="22"/>
      <c r="S39" s="30"/>
      <c r="T39" s="24" t="s">
        <v>75</v>
      </c>
      <c r="U39" s="2">
        <v>0</v>
      </c>
      <c r="V39" s="59">
        <v>0</v>
      </c>
      <c r="W39" s="59">
        <v>0</v>
      </c>
      <c r="Z39" s="29">
        <v>0</v>
      </c>
      <c r="AA39" s="57">
        <f t="shared" si="7"/>
        <v>0</v>
      </c>
    </row>
    <row r="40" spans="1:27" s="29" customFormat="1" hidden="1" x14ac:dyDescent="0.2">
      <c r="A40" s="4"/>
      <c r="B40" s="55">
        <v>39771</v>
      </c>
      <c r="C40" s="56">
        <v>3.8899999999999997E-2</v>
      </c>
      <c r="D40" s="55">
        <v>40501</v>
      </c>
      <c r="E40" s="18">
        <v>40</v>
      </c>
      <c r="F40" s="18">
        <v>8.8000000000000009E-2</v>
      </c>
      <c r="G40" s="18">
        <f t="shared" si="0"/>
        <v>39.911999999999999</v>
      </c>
      <c r="H40" s="19">
        <f t="shared" si="1"/>
        <v>99.78</v>
      </c>
      <c r="I40" s="20">
        <f t="shared" si="2"/>
        <v>4.005562250010164E-2</v>
      </c>
      <c r="J40" s="21"/>
      <c r="K40" s="18">
        <f t="shared" si="3"/>
        <v>0</v>
      </c>
      <c r="L40" s="22"/>
      <c r="M40" s="18">
        <f t="shared" si="4"/>
        <v>0</v>
      </c>
      <c r="N40" s="22"/>
      <c r="O40" s="41">
        <f t="shared" si="5"/>
        <v>0</v>
      </c>
      <c r="P40" s="22"/>
      <c r="Q40" s="18">
        <f t="shared" si="6"/>
        <v>0</v>
      </c>
      <c r="R40" s="22"/>
      <c r="S40" s="30"/>
      <c r="T40" s="24" t="s">
        <v>75</v>
      </c>
      <c r="U40" s="2">
        <v>0</v>
      </c>
      <c r="V40" s="59">
        <v>0</v>
      </c>
      <c r="W40" s="59">
        <v>0</v>
      </c>
      <c r="Z40" s="29">
        <v>0</v>
      </c>
      <c r="AA40" s="57">
        <f t="shared" si="7"/>
        <v>0</v>
      </c>
    </row>
    <row r="41" spans="1:27" s="29" customFormat="1" hidden="1" x14ac:dyDescent="0.2">
      <c r="A41" s="4"/>
      <c r="B41" s="55">
        <v>39826</v>
      </c>
      <c r="C41" s="56">
        <v>3.8899999999999997E-2</v>
      </c>
      <c r="D41" s="55">
        <v>40501</v>
      </c>
      <c r="E41" s="18">
        <v>35</v>
      </c>
      <c r="F41" s="18">
        <v>-0.22575000000000001</v>
      </c>
      <c r="G41" s="18">
        <f t="shared" si="0"/>
        <v>35.225749999999998</v>
      </c>
      <c r="H41" s="19">
        <f t="shared" si="1"/>
        <v>100.64499999999998</v>
      </c>
      <c r="I41" s="20">
        <f t="shared" si="2"/>
        <v>3.5247913532128881E-2</v>
      </c>
      <c r="J41" s="21"/>
      <c r="K41" s="18">
        <f t="shared" si="3"/>
        <v>0</v>
      </c>
      <c r="L41" s="22"/>
      <c r="M41" s="18">
        <f t="shared" si="4"/>
        <v>0</v>
      </c>
      <c r="N41" s="22"/>
      <c r="O41" s="41">
        <f t="shared" si="5"/>
        <v>0</v>
      </c>
      <c r="P41" s="22"/>
      <c r="Q41" s="18">
        <f t="shared" si="6"/>
        <v>0</v>
      </c>
      <c r="R41" s="22"/>
      <c r="S41" s="30"/>
      <c r="T41" s="24" t="s">
        <v>75</v>
      </c>
      <c r="U41" s="2">
        <v>0</v>
      </c>
      <c r="V41" s="59">
        <v>0</v>
      </c>
      <c r="W41" s="59">
        <v>0</v>
      </c>
      <c r="Z41" s="29">
        <v>0</v>
      </c>
      <c r="AA41" s="57">
        <f t="shared" si="7"/>
        <v>0</v>
      </c>
    </row>
    <row r="42" spans="1:27" s="29" customFormat="1" hidden="1" x14ac:dyDescent="0.2">
      <c r="A42" s="4"/>
      <c r="B42" s="55">
        <v>39827</v>
      </c>
      <c r="C42" s="56">
        <v>0.05</v>
      </c>
      <c r="D42" s="55">
        <v>41590</v>
      </c>
      <c r="E42" s="18">
        <v>70</v>
      </c>
      <c r="F42" s="18">
        <v>-1.9942999999999997</v>
      </c>
      <c r="G42" s="18">
        <f t="shared" si="0"/>
        <v>71.994299999999996</v>
      </c>
      <c r="H42" s="19">
        <f t="shared" si="1"/>
        <v>102.84899999999999</v>
      </c>
      <c r="I42" s="20">
        <f t="shared" si="2"/>
        <v>4.3381640053723657E-2</v>
      </c>
      <c r="J42" s="21"/>
      <c r="K42" s="18">
        <f t="shared" si="3"/>
        <v>0</v>
      </c>
      <c r="L42" s="22"/>
      <c r="M42" s="18">
        <f t="shared" si="4"/>
        <v>0</v>
      </c>
      <c r="N42" s="22"/>
      <c r="O42" s="41">
        <f t="shared" si="5"/>
        <v>0</v>
      </c>
      <c r="P42" s="22"/>
      <c r="Q42" s="18">
        <f t="shared" si="6"/>
        <v>0</v>
      </c>
      <c r="R42" s="22"/>
      <c r="S42" s="30"/>
      <c r="T42" s="24" t="s">
        <v>75</v>
      </c>
      <c r="U42" s="2">
        <v>0</v>
      </c>
      <c r="V42" s="59">
        <v>0</v>
      </c>
      <c r="W42" s="59">
        <v>0</v>
      </c>
      <c r="Z42" s="29">
        <v>0</v>
      </c>
      <c r="AA42" s="57">
        <f t="shared" si="7"/>
        <v>0</v>
      </c>
    </row>
    <row r="43" spans="1:27" s="29" customFormat="1" x14ac:dyDescent="0.2">
      <c r="A43" s="4">
        <v>13</v>
      </c>
      <c r="B43" s="55">
        <v>39875</v>
      </c>
      <c r="C43" s="56">
        <v>6.0299999999999999E-2</v>
      </c>
      <c r="D43" s="55">
        <v>50832</v>
      </c>
      <c r="E43" s="18">
        <v>105</v>
      </c>
      <c r="F43" s="18">
        <v>0.62439999999999996</v>
      </c>
      <c r="G43" s="18">
        <f t="shared" si="0"/>
        <v>104.37560000000001</v>
      </c>
      <c r="H43" s="19">
        <f t="shared" si="1"/>
        <v>99.405333333333331</v>
      </c>
      <c r="I43" s="20">
        <f t="shared" si="2"/>
        <v>6.073312188955813E-2</v>
      </c>
      <c r="J43" s="21"/>
      <c r="K43" s="18">
        <f t="shared" si="3"/>
        <v>105</v>
      </c>
      <c r="L43" s="22"/>
      <c r="M43" s="18">
        <f t="shared" si="4"/>
        <v>105</v>
      </c>
      <c r="N43" s="22"/>
      <c r="O43" s="41">
        <f t="shared" si="5"/>
        <v>105</v>
      </c>
      <c r="P43" s="22"/>
      <c r="Q43" s="18">
        <f t="shared" si="6"/>
        <v>6.3769777984036038</v>
      </c>
      <c r="R43" s="22"/>
      <c r="S43" s="30"/>
      <c r="T43" s="24" t="s">
        <v>75</v>
      </c>
      <c r="U43" s="2">
        <v>105</v>
      </c>
      <c r="V43" s="59">
        <v>105</v>
      </c>
      <c r="W43" s="59">
        <v>105</v>
      </c>
      <c r="Z43" s="29">
        <v>6.3769777984036038</v>
      </c>
      <c r="AA43" s="57">
        <f t="shared" si="7"/>
        <v>0</v>
      </c>
    </row>
    <row r="44" spans="1:27" s="29" customFormat="1" x14ac:dyDescent="0.2">
      <c r="A44" s="4">
        <v>14</v>
      </c>
      <c r="B44" s="55">
        <v>40010</v>
      </c>
      <c r="C44" s="56">
        <v>5.4899999999999997E-2</v>
      </c>
      <c r="D44" s="55">
        <v>51333</v>
      </c>
      <c r="E44" s="18">
        <v>90.000000000000014</v>
      </c>
      <c r="F44" s="18">
        <v>0.57990000000000008</v>
      </c>
      <c r="G44" s="18">
        <f t="shared" si="0"/>
        <v>89.420100000000019</v>
      </c>
      <c r="H44" s="19">
        <f t="shared" si="1"/>
        <v>99.355666666666679</v>
      </c>
      <c r="I44" s="20">
        <f t="shared" si="2"/>
        <v>5.5337021034516272E-2</v>
      </c>
      <c r="J44" s="21"/>
      <c r="K44" s="18">
        <f t="shared" si="3"/>
        <v>90.000000000000014</v>
      </c>
      <c r="L44" s="22"/>
      <c r="M44" s="18">
        <f t="shared" si="4"/>
        <v>90.000000000000014</v>
      </c>
      <c r="N44" s="22"/>
      <c r="O44" s="41">
        <f t="shared" si="5"/>
        <v>90.000000000000014</v>
      </c>
      <c r="P44" s="22"/>
      <c r="Q44" s="18">
        <f t="shared" si="6"/>
        <v>4.9803318931064648</v>
      </c>
      <c r="R44" s="22"/>
      <c r="S44" s="30"/>
      <c r="T44" s="24" t="s">
        <v>75</v>
      </c>
      <c r="U44" s="2">
        <v>90.000000000000014</v>
      </c>
      <c r="V44" s="59">
        <v>90.000000000000014</v>
      </c>
      <c r="W44" s="59">
        <v>90.000000000000014</v>
      </c>
      <c r="Z44" s="29">
        <v>4.9803318931064648</v>
      </c>
      <c r="AA44" s="57">
        <f t="shared" si="7"/>
        <v>0</v>
      </c>
    </row>
    <row r="45" spans="1:27" s="29" customFormat="1" hidden="1" x14ac:dyDescent="0.2">
      <c r="A45" s="4"/>
      <c r="B45" s="55">
        <v>40136</v>
      </c>
      <c r="C45" s="56">
        <v>3.1300000000000001E-2</v>
      </c>
      <c r="D45" s="55">
        <v>41962</v>
      </c>
      <c r="E45" s="18">
        <v>75.000000000000014</v>
      </c>
      <c r="F45" s="18">
        <v>0.27975000000000005</v>
      </c>
      <c r="G45" s="18">
        <f t="shared" si="0"/>
        <v>74.720250000000007</v>
      </c>
      <c r="H45" s="19">
        <f t="shared" si="1"/>
        <v>99.626999999999981</v>
      </c>
      <c r="I45" s="20">
        <f t="shared" si="2"/>
        <v>3.2113454212462214E-2</v>
      </c>
      <c r="J45" s="21"/>
      <c r="K45" s="18">
        <f t="shared" si="3"/>
        <v>0</v>
      </c>
      <c r="L45" s="22"/>
      <c r="M45" s="18">
        <f t="shared" si="4"/>
        <v>0</v>
      </c>
      <c r="N45" s="22"/>
      <c r="O45" s="41">
        <f t="shared" si="5"/>
        <v>0</v>
      </c>
      <c r="P45" s="22"/>
      <c r="Q45" s="18">
        <f t="shared" si="6"/>
        <v>0</v>
      </c>
      <c r="R45" s="22"/>
      <c r="S45" s="30"/>
      <c r="T45" s="24" t="s">
        <v>75</v>
      </c>
      <c r="U45" s="2">
        <v>0</v>
      </c>
      <c r="V45" s="59">
        <v>0</v>
      </c>
      <c r="W45" s="59">
        <v>0</v>
      </c>
      <c r="Z45" s="29">
        <v>0</v>
      </c>
      <c r="AA45" s="57">
        <f t="shared" si="7"/>
        <v>0</v>
      </c>
    </row>
    <row r="46" spans="1:27" s="29" customFormat="1" hidden="1" x14ac:dyDescent="0.2">
      <c r="A46" s="4"/>
      <c r="B46" s="55">
        <v>40200</v>
      </c>
      <c r="C46" s="56">
        <v>3.1300000000000001E-2</v>
      </c>
      <c r="D46" s="55">
        <v>41963</v>
      </c>
      <c r="E46" s="18">
        <v>100</v>
      </c>
      <c r="F46" s="18">
        <v>-0.23799999999999999</v>
      </c>
      <c r="G46" s="18">
        <f t="shared" si="0"/>
        <v>100.238</v>
      </c>
      <c r="H46" s="19">
        <f t="shared" si="1"/>
        <v>100.238</v>
      </c>
      <c r="I46" s="20">
        <f t="shared" si="2"/>
        <v>3.0759686512745091E-2</v>
      </c>
      <c r="J46" s="21"/>
      <c r="K46" s="18">
        <f t="shared" si="3"/>
        <v>0</v>
      </c>
      <c r="L46" s="22"/>
      <c r="M46" s="18">
        <f t="shared" si="4"/>
        <v>0</v>
      </c>
      <c r="N46" s="22"/>
      <c r="O46" s="41">
        <f t="shared" si="5"/>
        <v>0</v>
      </c>
      <c r="P46" s="22"/>
      <c r="Q46" s="18">
        <f t="shared" si="6"/>
        <v>0</v>
      </c>
      <c r="R46" s="22"/>
      <c r="S46" s="30"/>
      <c r="T46" s="24" t="s">
        <v>72</v>
      </c>
      <c r="U46" s="2">
        <v>0</v>
      </c>
      <c r="V46" s="59">
        <v>0</v>
      </c>
      <c r="W46" s="59">
        <v>0</v>
      </c>
      <c r="AA46" s="57">
        <f t="shared" si="7"/>
        <v>0</v>
      </c>
    </row>
    <row r="47" spans="1:27" s="29" customFormat="1" x14ac:dyDescent="0.2">
      <c r="A47" s="4">
        <v>15</v>
      </c>
      <c r="B47" s="55">
        <v>40252</v>
      </c>
      <c r="C47" s="56">
        <v>5.4899999999999997E-2</v>
      </c>
      <c r="D47" s="55">
        <v>51341</v>
      </c>
      <c r="E47" s="18">
        <v>80</v>
      </c>
      <c r="F47" s="18">
        <v>-0.46200000000000008</v>
      </c>
      <c r="G47" s="18">
        <f t="shared" si="0"/>
        <v>80.462000000000003</v>
      </c>
      <c r="H47" s="19">
        <f t="shared" si="1"/>
        <v>100.57750000000001</v>
      </c>
      <c r="I47" s="20">
        <f t="shared" si="2"/>
        <v>5.4503714532062972E-2</v>
      </c>
      <c r="J47" s="21"/>
      <c r="K47" s="18">
        <f t="shared" si="3"/>
        <v>80</v>
      </c>
      <c r="L47" s="22"/>
      <c r="M47" s="18">
        <f t="shared" si="4"/>
        <v>80</v>
      </c>
      <c r="N47" s="22"/>
      <c r="O47" s="41">
        <f t="shared" si="5"/>
        <v>80</v>
      </c>
      <c r="P47" s="22"/>
      <c r="Q47" s="18">
        <f t="shared" si="6"/>
        <v>4.360297162565038</v>
      </c>
      <c r="R47" s="22"/>
      <c r="S47" s="30"/>
      <c r="T47" s="24" t="s">
        <v>75</v>
      </c>
      <c r="U47" s="2">
        <v>80</v>
      </c>
      <c r="V47" s="59">
        <v>80</v>
      </c>
      <c r="W47" s="59">
        <v>80</v>
      </c>
      <c r="Z47" s="29">
        <v>4.360297162565038</v>
      </c>
      <c r="AA47" s="57">
        <f t="shared" si="7"/>
        <v>0</v>
      </c>
    </row>
    <row r="48" spans="1:27" s="29" customFormat="1" x14ac:dyDescent="0.2">
      <c r="A48" s="4">
        <v>16</v>
      </c>
      <c r="B48" s="55">
        <v>40252</v>
      </c>
      <c r="C48" s="56">
        <v>4.3999999999999997E-2</v>
      </c>
      <c r="D48" s="55">
        <v>43986</v>
      </c>
      <c r="E48" s="18">
        <v>120</v>
      </c>
      <c r="F48" s="18">
        <v>0.5444</v>
      </c>
      <c r="G48" s="18">
        <f t="shared" si="0"/>
        <v>119.4556</v>
      </c>
      <c r="H48" s="19">
        <f t="shared" si="1"/>
        <v>99.546333333333337</v>
      </c>
      <c r="I48" s="20">
        <f t="shared" si="2"/>
        <v>4.4550127344670482E-2</v>
      </c>
      <c r="J48" s="21"/>
      <c r="K48" s="18">
        <f t="shared" si="3"/>
        <v>120</v>
      </c>
      <c r="L48" s="22"/>
      <c r="M48" s="18">
        <f t="shared" si="4"/>
        <v>120</v>
      </c>
      <c r="N48" s="22"/>
      <c r="O48" s="41">
        <f t="shared" si="5"/>
        <v>120</v>
      </c>
      <c r="P48" s="22"/>
      <c r="Q48" s="18">
        <f t="shared" si="6"/>
        <v>5.346015281360458</v>
      </c>
      <c r="R48" s="22"/>
      <c r="S48" s="30"/>
      <c r="T48" s="24" t="s">
        <v>75</v>
      </c>
      <c r="U48" s="2">
        <v>120</v>
      </c>
      <c r="V48" s="59">
        <v>120</v>
      </c>
      <c r="W48" s="59">
        <v>120</v>
      </c>
      <c r="Z48" s="29">
        <v>5.346015281360458</v>
      </c>
      <c r="AA48" s="57">
        <f t="shared" si="7"/>
        <v>0</v>
      </c>
    </row>
    <row r="49" spans="1:27" s="103" customFormat="1" hidden="1" x14ac:dyDescent="0.2">
      <c r="A49" s="92"/>
      <c r="B49" s="93">
        <v>40434</v>
      </c>
      <c r="C49" s="94">
        <v>2.9499999999999998E-2</v>
      </c>
      <c r="D49" s="93">
        <v>42258</v>
      </c>
      <c r="E49" s="95">
        <v>100</v>
      </c>
      <c r="F49" s="95">
        <v>0.37710000000000005</v>
      </c>
      <c r="G49" s="95">
        <f t="shared" si="0"/>
        <v>99.622900000000001</v>
      </c>
      <c r="H49" s="96">
        <f t="shared" si="1"/>
        <v>99.622900000000001</v>
      </c>
      <c r="I49" s="97">
        <f t="shared" si="2"/>
        <v>3.0319081366500251E-2</v>
      </c>
      <c r="J49" s="98"/>
      <c r="K49" s="95">
        <f t="shared" si="3"/>
        <v>0</v>
      </c>
      <c r="L49" s="99"/>
      <c r="M49" s="95">
        <f t="shared" si="4"/>
        <v>0</v>
      </c>
      <c r="N49" s="99"/>
      <c r="O49" s="100">
        <f t="shared" si="5"/>
        <v>0</v>
      </c>
      <c r="P49" s="99"/>
      <c r="Q49" s="95">
        <f t="shared" si="6"/>
        <v>0</v>
      </c>
      <c r="R49" s="99"/>
      <c r="S49" s="101"/>
      <c r="T49" s="102" t="s">
        <v>75</v>
      </c>
      <c r="U49" s="103">
        <v>0</v>
      </c>
      <c r="V49" s="104">
        <v>0</v>
      </c>
      <c r="W49" s="104">
        <v>0</v>
      </c>
      <c r="Z49" s="103">
        <v>0</v>
      </c>
      <c r="AA49" s="105">
        <f t="shared" si="7"/>
        <v>0</v>
      </c>
    </row>
    <row r="50" spans="1:27" x14ac:dyDescent="0.2">
      <c r="A50" s="4">
        <v>17</v>
      </c>
      <c r="B50" s="55">
        <v>40434</v>
      </c>
      <c r="C50" s="56">
        <v>0.05</v>
      </c>
      <c r="D50" s="55">
        <v>53619</v>
      </c>
      <c r="E50" s="18">
        <v>100</v>
      </c>
      <c r="F50" s="18">
        <v>-0.24860000000000015</v>
      </c>
      <c r="G50" s="18">
        <f t="shared" si="0"/>
        <v>100.2486</v>
      </c>
      <c r="H50" s="19">
        <f t="shared" si="1"/>
        <v>100.2486</v>
      </c>
      <c r="I50" s="20">
        <f t="shared" si="2"/>
        <v>4.9847902859884885E-2</v>
      </c>
      <c r="J50" s="21"/>
      <c r="K50" s="18">
        <f t="shared" si="3"/>
        <v>100</v>
      </c>
      <c r="L50" s="22"/>
      <c r="M50" s="18">
        <f t="shared" si="4"/>
        <v>100</v>
      </c>
      <c r="N50" s="22"/>
      <c r="O50" s="41">
        <f t="shared" si="5"/>
        <v>100</v>
      </c>
      <c r="P50" s="22"/>
      <c r="Q50" s="18">
        <f t="shared" si="6"/>
        <v>4.9847902859884883</v>
      </c>
      <c r="R50" s="23"/>
      <c r="S50" s="31"/>
      <c r="T50" s="24" t="s">
        <v>75</v>
      </c>
      <c r="U50" s="2">
        <v>100</v>
      </c>
      <c r="V50" s="59">
        <v>100</v>
      </c>
      <c r="W50" s="59">
        <v>100</v>
      </c>
      <c r="Z50" s="2">
        <v>4.9847902859884883</v>
      </c>
      <c r="AA50" s="57">
        <f t="shared" si="7"/>
        <v>0</v>
      </c>
    </row>
    <row r="51" spans="1:27" hidden="1" x14ac:dyDescent="0.2">
      <c r="A51" s="4"/>
      <c r="B51" s="55">
        <v>40562</v>
      </c>
      <c r="C51" s="56">
        <v>2.9499999999999998E-2</v>
      </c>
      <c r="D51" s="55">
        <v>42258</v>
      </c>
      <c r="E51" s="18">
        <v>100</v>
      </c>
      <c r="F51" s="18">
        <v>0.72700000000000009</v>
      </c>
      <c r="G51" s="18">
        <f t="shared" si="0"/>
        <v>99.272999999999996</v>
      </c>
      <c r="H51" s="19">
        <f t="shared" si="1"/>
        <v>99.272999999999996</v>
      </c>
      <c r="I51" s="20">
        <f t="shared" si="2"/>
        <v>3.1188100720212178E-2</v>
      </c>
      <c r="J51" s="21"/>
      <c r="K51" s="18">
        <f t="shared" si="3"/>
        <v>0</v>
      </c>
      <c r="L51" s="22"/>
      <c r="M51" s="18">
        <f t="shared" si="4"/>
        <v>0</v>
      </c>
      <c r="N51" s="22"/>
      <c r="O51" s="41">
        <f t="shared" si="5"/>
        <v>0</v>
      </c>
      <c r="P51" s="22"/>
      <c r="Q51" s="18">
        <f t="shared" si="6"/>
        <v>0</v>
      </c>
      <c r="R51" s="23"/>
      <c r="S51" s="31"/>
      <c r="T51" s="24" t="s">
        <v>72</v>
      </c>
      <c r="U51" s="2">
        <v>0</v>
      </c>
      <c r="V51" s="59">
        <v>0</v>
      </c>
      <c r="W51" s="59">
        <v>0</v>
      </c>
      <c r="AA51" s="57">
        <f t="shared" si="7"/>
        <v>0</v>
      </c>
    </row>
    <row r="52" spans="1:27" hidden="1" x14ac:dyDescent="0.2">
      <c r="A52" s="4"/>
      <c r="B52" s="55">
        <v>40567</v>
      </c>
      <c r="C52" s="56">
        <v>1.69786E-2</v>
      </c>
      <c r="D52" s="55">
        <v>42209</v>
      </c>
      <c r="E52" s="18">
        <v>20</v>
      </c>
      <c r="F52" s="18">
        <v>7.0800000000000002E-2</v>
      </c>
      <c r="G52" s="18">
        <f t="shared" si="0"/>
        <v>19.929200000000002</v>
      </c>
      <c r="H52" s="19">
        <f t="shared" si="1"/>
        <v>99.646000000000015</v>
      </c>
      <c r="I52" s="20">
        <f t="shared" si="2"/>
        <v>1.7800688248760528E-2</v>
      </c>
      <c r="J52" s="21"/>
      <c r="K52" s="18">
        <f t="shared" si="3"/>
        <v>0</v>
      </c>
      <c r="L52" s="22"/>
      <c r="M52" s="18">
        <f t="shared" si="4"/>
        <v>0</v>
      </c>
      <c r="N52" s="22"/>
      <c r="O52" s="41">
        <f t="shared" si="5"/>
        <v>0</v>
      </c>
      <c r="P52" s="22"/>
      <c r="Q52" s="18">
        <f t="shared" si="6"/>
        <v>0</v>
      </c>
      <c r="R52" s="23"/>
      <c r="S52" s="31"/>
      <c r="T52" s="24" t="s">
        <v>72</v>
      </c>
      <c r="U52" s="2">
        <v>0</v>
      </c>
      <c r="V52" s="59">
        <v>0</v>
      </c>
      <c r="W52" s="59">
        <v>0</v>
      </c>
      <c r="AA52" s="57">
        <f t="shared" si="7"/>
        <v>0</v>
      </c>
    </row>
    <row r="53" spans="1:27" x14ac:dyDescent="0.2">
      <c r="A53" s="4">
        <v>18</v>
      </c>
      <c r="B53" s="55">
        <v>40812</v>
      </c>
      <c r="C53" s="56">
        <v>4.3900000000000002E-2</v>
      </c>
      <c r="D53" s="55">
        <v>51770</v>
      </c>
      <c r="E53" s="18">
        <v>75.000000000000014</v>
      </c>
      <c r="F53" s="18">
        <v>0.4878350892857144</v>
      </c>
      <c r="G53" s="18">
        <f t="shared" si="0"/>
        <v>74.512164910714304</v>
      </c>
      <c r="H53" s="19">
        <f t="shared" si="1"/>
        <v>99.34955321428572</v>
      </c>
      <c r="I53" s="20">
        <f t="shared" si="2"/>
        <v>4.4293944831116892E-2</v>
      </c>
      <c r="J53" s="21"/>
      <c r="K53" s="18">
        <f t="shared" si="3"/>
        <v>75.000000000000014</v>
      </c>
      <c r="L53" s="22"/>
      <c r="M53" s="18">
        <f t="shared" si="4"/>
        <v>75.000000000000014</v>
      </c>
      <c r="N53" s="22"/>
      <c r="O53" s="41">
        <f t="shared" si="5"/>
        <v>75.000000000000014</v>
      </c>
      <c r="P53" s="22"/>
      <c r="Q53" s="18">
        <f t="shared" si="6"/>
        <v>3.3220458623337676</v>
      </c>
      <c r="R53" s="23"/>
      <c r="S53" s="31"/>
      <c r="T53" s="24" t="s">
        <v>75</v>
      </c>
      <c r="U53" s="2">
        <v>75.000000000000014</v>
      </c>
      <c r="V53" s="59">
        <v>75.000000000000014</v>
      </c>
      <c r="W53" s="59">
        <v>75.000000000000014</v>
      </c>
      <c r="Z53" s="2">
        <v>3.3220458623337676</v>
      </c>
      <c r="AA53" s="57">
        <f t="shared" si="7"/>
        <v>0</v>
      </c>
    </row>
    <row r="54" spans="1:27" x14ac:dyDescent="0.2">
      <c r="A54" s="4">
        <f>A53+1</f>
        <v>19</v>
      </c>
      <c r="B54" s="55">
        <v>40899</v>
      </c>
      <c r="C54" s="56">
        <v>0.04</v>
      </c>
      <c r="D54" s="55">
        <v>55509</v>
      </c>
      <c r="E54" s="18">
        <v>30.000000000000004</v>
      </c>
      <c r="F54" s="18">
        <v>0.15900000000000003</v>
      </c>
      <c r="G54" s="18">
        <f t="shared" si="0"/>
        <v>29.841000000000005</v>
      </c>
      <c r="H54" s="19">
        <f t="shared" si="1"/>
        <v>99.47</v>
      </c>
      <c r="I54" s="20">
        <f t="shared" si="2"/>
        <v>4.0267767154825558E-2</v>
      </c>
      <c r="J54" s="21"/>
      <c r="K54" s="18">
        <f t="shared" si="3"/>
        <v>30.000000000000004</v>
      </c>
      <c r="L54" s="22"/>
      <c r="M54" s="18">
        <f t="shared" si="4"/>
        <v>30.000000000000004</v>
      </c>
      <c r="N54" s="22"/>
      <c r="O54" s="41">
        <f t="shared" si="5"/>
        <v>30.000000000000004</v>
      </c>
      <c r="P54" s="22"/>
      <c r="Q54" s="18">
        <f t="shared" si="6"/>
        <v>1.2080330146447669</v>
      </c>
      <c r="R54" s="23"/>
      <c r="S54" s="31"/>
      <c r="T54" s="24" t="s">
        <v>75</v>
      </c>
      <c r="U54" s="2">
        <v>30.000000000000004</v>
      </c>
      <c r="V54" s="59">
        <v>30.000000000000004</v>
      </c>
      <c r="W54" s="59">
        <v>30.000000000000004</v>
      </c>
      <c r="Z54" s="2">
        <v>1.2080330146447669</v>
      </c>
      <c r="AA54" s="57">
        <f t="shared" si="7"/>
        <v>0</v>
      </c>
    </row>
    <row r="55" spans="1:27" x14ac:dyDescent="0.2">
      <c r="A55" s="91">
        <f t="shared" ref="A55:A59" si="8">A54+1</f>
        <v>20</v>
      </c>
      <c r="B55" s="55">
        <v>40921</v>
      </c>
      <c r="C55" s="56">
        <v>3.2000000000000001E-2</v>
      </c>
      <c r="D55" s="55">
        <v>44574</v>
      </c>
      <c r="E55" s="18">
        <v>125.99999999999999</v>
      </c>
      <c r="F55" s="18">
        <v>0.66199229999999998</v>
      </c>
      <c r="G55" s="18">
        <f t="shared" si="0"/>
        <v>125.33800769999999</v>
      </c>
      <c r="H55" s="19">
        <f t="shared" si="1"/>
        <v>99.474609285714294</v>
      </c>
      <c r="I55" s="20">
        <f t="shared" si="2"/>
        <v>3.2619967969588264E-2</v>
      </c>
      <c r="J55" s="21"/>
      <c r="K55" s="18">
        <f t="shared" si="3"/>
        <v>125.99999999999999</v>
      </c>
      <c r="L55" s="22"/>
      <c r="M55" s="18">
        <f t="shared" si="4"/>
        <v>125.99999999999999</v>
      </c>
      <c r="N55" s="22"/>
      <c r="O55" s="41">
        <f t="shared" si="5"/>
        <v>125.99999999999999</v>
      </c>
      <c r="P55" s="22"/>
      <c r="Q55" s="18">
        <f t="shared" si="6"/>
        <v>4.1101159641681209</v>
      </c>
      <c r="R55" s="23"/>
      <c r="S55" s="31"/>
      <c r="T55" s="24" t="s">
        <v>75</v>
      </c>
      <c r="U55" s="2">
        <v>125.99999999999999</v>
      </c>
      <c r="V55" s="59">
        <v>125.99999999999999</v>
      </c>
      <c r="W55" s="59">
        <v>125.99999999999999</v>
      </c>
      <c r="Z55" s="2">
        <v>4.1101159641681209</v>
      </c>
      <c r="AA55" s="57">
        <f t="shared" si="7"/>
        <v>0</v>
      </c>
    </row>
    <row r="56" spans="1:27" x14ac:dyDescent="0.2">
      <c r="A56" s="91">
        <f t="shared" si="8"/>
        <v>21</v>
      </c>
      <c r="B56" s="55">
        <v>41051</v>
      </c>
      <c r="C56" s="56">
        <v>3.2000000000000001E-2</v>
      </c>
      <c r="D56" s="55">
        <v>44574</v>
      </c>
      <c r="E56" s="18">
        <v>135</v>
      </c>
      <c r="F56" s="18">
        <v>-1.3144500000000003</v>
      </c>
      <c r="G56" s="18">
        <f t="shared" si="0"/>
        <v>136.31444999999999</v>
      </c>
      <c r="H56" s="19">
        <f t="shared" si="1"/>
        <v>100.97366666666667</v>
      </c>
      <c r="I56" s="20">
        <f t="shared" si="2"/>
        <v>3.0821967737093215E-2</v>
      </c>
      <c r="J56" s="21"/>
      <c r="K56" s="18">
        <f t="shared" si="3"/>
        <v>135</v>
      </c>
      <c r="L56" s="22"/>
      <c r="M56" s="18">
        <f t="shared" si="4"/>
        <v>135</v>
      </c>
      <c r="N56" s="22"/>
      <c r="O56" s="41">
        <f t="shared" si="5"/>
        <v>135</v>
      </c>
      <c r="P56" s="22"/>
      <c r="Q56" s="18">
        <f t="shared" si="6"/>
        <v>4.1609656445075842</v>
      </c>
      <c r="R56" s="23"/>
      <c r="S56" s="31"/>
      <c r="T56" s="24" t="s">
        <v>75</v>
      </c>
      <c r="U56" s="2">
        <v>135</v>
      </c>
      <c r="V56" s="59">
        <v>135</v>
      </c>
      <c r="W56" s="59">
        <v>135</v>
      </c>
      <c r="Z56" s="2">
        <v>4.1609656445075842</v>
      </c>
      <c r="AA56" s="57">
        <f t="shared" si="7"/>
        <v>0</v>
      </c>
    </row>
    <row r="57" spans="1:27" x14ac:dyDescent="0.2">
      <c r="A57" s="91">
        <f t="shared" si="8"/>
        <v>22</v>
      </c>
      <c r="B57" s="55">
        <v>41051</v>
      </c>
      <c r="C57" s="56">
        <v>0.04</v>
      </c>
      <c r="D57" s="55">
        <v>55509</v>
      </c>
      <c r="E57" s="18">
        <v>56.249999999999993</v>
      </c>
      <c r="F57" s="18">
        <v>0.27731249999999996</v>
      </c>
      <c r="G57" s="18">
        <f t="shared" si="0"/>
        <v>55.972687499999992</v>
      </c>
      <c r="H57" s="19">
        <f t="shared" si="1"/>
        <v>99.507000000000005</v>
      </c>
      <c r="I57" s="20">
        <f t="shared" si="2"/>
        <v>4.0248663718507861E-2</v>
      </c>
      <c r="J57" s="21"/>
      <c r="K57" s="18">
        <f t="shared" si="3"/>
        <v>56.249999999999993</v>
      </c>
      <c r="L57" s="22"/>
      <c r="M57" s="18">
        <f t="shared" si="4"/>
        <v>56.249999999999993</v>
      </c>
      <c r="N57" s="22"/>
      <c r="O57" s="41">
        <f t="shared" si="5"/>
        <v>56.249999999999993</v>
      </c>
      <c r="P57" s="22"/>
      <c r="Q57" s="18">
        <f t="shared" si="6"/>
        <v>2.263987334166067</v>
      </c>
      <c r="R57" s="23"/>
      <c r="S57" s="31"/>
      <c r="T57" s="24" t="s">
        <v>75</v>
      </c>
      <c r="U57" s="2">
        <v>56.249999999999993</v>
      </c>
      <c r="V57" s="59">
        <v>56.249999999999993</v>
      </c>
      <c r="W57" s="59">
        <v>56.249999999999993</v>
      </c>
      <c r="Z57" s="2">
        <v>2.263987334166067</v>
      </c>
      <c r="AA57" s="57">
        <f t="shared" si="7"/>
        <v>0</v>
      </c>
    </row>
    <row r="58" spans="1:27" x14ac:dyDescent="0.2">
      <c r="A58" s="91">
        <f t="shared" si="8"/>
        <v>23</v>
      </c>
      <c r="B58" s="55">
        <v>41121</v>
      </c>
      <c r="C58" s="56">
        <v>3.7900000000000003E-2</v>
      </c>
      <c r="D58" s="55">
        <v>59383</v>
      </c>
      <c r="E58" s="18">
        <v>22.500000000000004</v>
      </c>
      <c r="F58" s="18">
        <v>0.11969310000000001</v>
      </c>
      <c r="G58" s="18">
        <f t="shared" si="0"/>
        <v>22.380306900000004</v>
      </c>
      <c r="H58" s="19">
        <f t="shared" si="1"/>
        <v>99.468030666666678</v>
      </c>
      <c r="I58" s="20">
        <f t="shared" si="2"/>
        <v>3.8139035764767813E-2</v>
      </c>
      <c r="J58" s="21"/>
      <c r="K58" s="18">
        <f t="shared" si="3"/>
        <v>22.500000000000004</v>
      </c>
      <c r="L58" s="22"/>
      <c r="M58" s="18">
        <f t="shared" si="4"/>
        <v>22.500000000000004</v>
      </c>
      <c r="N58" s="22"/>
      <c r="O58" s="41">
        <f t="shared" si="5"/>
        <v>22.500000000000004</v>
      </c>
      <c r="P58" s="22"/>
      <c r="Q58" s="18">
        <f t="shared" si="6"/>
        <v>0.85812830470727597</v>
      </c>
      <c r="R58" s="23"/>
      <c r="S58" s="31"/>
      <c r="T58" s="24" t="s">
        <v>75</v>
      </c>
      <c r="U58" s="2">
        <v>22.500000000000004</v>
      </c>
      <c r="V58" s="59">
        <v>22.500000000000004</v>
      </c>
      <c r="W58" s="59">
        <v>22.500000000000004</v>
      </c>
      <c r="Z58" s="2">
        <v>0.85812830470727597</v>
      </c>
      <c r="AA58" s="57">
        <f t="shared" si="7"/>
        <v>0</v>
      </c>
    </row>
    <row r="59" spans="1:27" x14ac:dyDescent="0.2">
      <c r="A59" s="91">
        <f t="shared" si="8"/>
        <v>24</v>
      </c>
      <c r="B59" s="55">
        <v>41137</v>
      </c>
      <c r="C59" s="56">
        <v>3.7900000000000003E-2</v>
      </c>
      <c r="D59" s="55">
        <v>59383</v>
      </c>
      <c r="E59" s="18">
        <v>94</v>
      </c>
      <c r="F59" s="18">
        <v>0.75293999999999994</v>
      </c>
      <c r="G59" s="18">
        <f t="shared" si="0"/>
        <v>93.247060000000005</v>
      </c>
      <c r="H59" s="19">
        <f t="shared" si="1"/>
        <v>99.198999999999998</v>
      </c>
      <c r="I59" s="20">
        <f t="shared" si="2"/>
        <v>3.8260138861393185E-2</v>
      </c>
      <c r="J59" s="21"/>
      <c r="K59" s="18">
        <f t="shared" si="3"/>
        <v>94</v>
      </c>
      <c r="L59" s="22"/>
      <c r="M59" s="18">
        <f t="shared" si="4"/>
        <v>94</v>
      </c>
      <c r="N59" s="22"/>
      <c r="O59" s="41">
        <f t="shared" si="5"/>
        <v>94</v>
      </c>
      <c r="P59" s="22"/>
      <c r="Q59" s="18">
        <f t="shared" si="6"/>
        <v>3.5964530529709595</v>
      </c>
      <c r="R59" s="23"/>
      <c r="S59" s="31"/>
      <c r="T59" s="24" t="s">
        <v>75</v>
      </c>
      <c r="U59" s="2">
        <v>94</v>
      </c>
      <c r="V59" s="59">
        <v>94</v>
      </c>
      <c r="W59" s="59">
        <v>94</v>
      </c>
      <c r="Z59" s="2">
        <v>3.5964530529709595</v>
      </c>
      <c r="AA59" s="57">
        <f t="shared" si="7"/>
        <v>0</v>
      </c>
    </row>
    <row r="60" spans="1:27" hidden="1" x14ac:dyDescent="0.2">
      <c r="A60" s="4"/>
      <c r="B60" s="55">
        <v>41246</v>
      </c>
      <c r="C60" s="56">
        <v>1.6650000000000002E-2</v>
      </c>
      <c r="D60" s="55">
        <v>42707</v>
      </c>
      <c r="E60" s="18">
        <v>20</v>
      </c>
      <c r="F60" s="18">
        <v>0.06</v>
      </c>
      <c r="G60" s="18">
        <f t="shared" si="0"/>
        <v>19.940000000000001</v>
      </c>
      <c r="H60" s="19">
        <f t="shared" si="1"/>
        <v>99.700000000000017</v>
      </c>
      <c r="I60" s="20">
        <f t="shared" si="2"/>
        <v>1.7429710364210739E-2</v>
      </c>
      <c r="J60" s="21"/>
      <c r="K60" s="18">
        <f t="shared" si="3"/>
        <v>0</v>
      </c>
      <c r="L60" s="22"/>
      <c r="M60" s="18">
        <f t="shared" si="4"/>
        <v>0</v>
      </c>
      <c r="N60" s="22"/>
      <c r="O60" s="41">
        <f t="shared" si="5"/>
        <v>0</v>
      </c>
      <c r="P60" s="22"/>
      <c r="Q60" s="18">
        <f t="shared" si="6"/>
        <v>0</v>
      </c>
      <c r="R60" s="23"/>
      <c r="S60" s="31"/>
      <c r="T60" s="24" t="s">
        <v>72</v>
      </c>
      <c r="U60" s="2">
        <v>0</v>
      </c>
      <c r="V60" s="59">
        <v>0</v>
      </c>
      <c r="W60" s="59">
        <v>0</v>
      </c>
      <c r="AA60" s="57">
        <f t="shared" si="7"/>
        <v>0</v>
      </c>
    </row>
    <row r="61" spans="1:27" x14ac:dyDescent="0.2">
      <c r="A61" s="4">
        <f>A59+1</f>
        <v>25</v>
      </c>
      <c r="B61" s="55">
        <v>41556</v>
      </c>
      <c r="C61" s="56">
        <v>4.5900000000000003E-2</v>
      </c>
      <c r="D61" s="55">
        <v>52513</v>
      </c>
      <c r="E61" s="18">
        <v>195.75</v>
      </c>
      <c r="F61" s="18">
        <v>1.1257029113924051</v>
      </c>
      <c r="G61" s="18">
        <f t="shared" si="0"/>
        <v>194.62429708860759</v>
      </c>
      <c r="H61" s="19">
        <f t="shared" si="1"/>
        <v>99.424928270042187</v>
      </c>
      <c r="I61" s="20">
        <f t="shared" si="2"/>
        <v>4.6256400530599484E-2</v>
      </c>
      <c r="J61" s="21"/>
      <c r="K61" s="18">
        <f t="shared" si="3"/>
        <v>195.75</v>
      </c>
      <c r="L61" s="22"/>
      <c r="M61" s="18">
        <f t="shared" si="4"/>
        <v>195.75</v>
      </c>
      <c r="N61" s="22"/>
      <c r="O61" s="41">
        <f t="shared" si="5"/>
        <v>195.75</v>
      </c>
      <c r="P61" s="22"/>
      <c r="Q61" s="18">
        <f t="shared" si="6"/>
        <v>9.0546904038648481</v>
      </c>
      <c r="R61" s="23"/>
      <c r="S61" s="31"/>
      <c r="T61" s="24" t="s">
        <v>75</v>
      </c>
      <c r="U61" s="2">
        <v>195.75</v>
      </c>
      <c r="V61" s="59">
        <v>195.75</v>
      </c>
      <c r="W61" s="59">
        <v>195.75</v>
      </c>
      <c r="Z61" s="2">
        <v>9.0546904038648481</v>
      </c>
      <c r="AA61" s="57">
        <f t="shared" si="7"/>
        <v>0</v>
      </c>
    </row>
    <row r="62" spans="1:27" ht="12.6" x14ac:dyDescent="0.25">
      <c r="A62" s="4">
        <f>A61+1</f>
        <v>26</v>
      </c>
      <c r="B62" s="55">
        <v>41556</v>
      </c>
      <c r="C62" s="56">
        <v>2.7799999999999998E-2</v>
      </c>
      <c r="D62" s="55">
        <v>43382</v>
      </c>
      <c r="E62" s="18">
        <v>337.5</v>
      </c>
      <c r="F62" s="18">
        <v>1.397492088607595</v>
      </c>
      <c r="G62" s="18">
        <f t="shared" si="0"/>
        <v>336.10250791139242</v>
      </c>
      <c r="H62" s="19">
        <f t="shared" si="1"/>
        <v>99.585928270042203</v>
      </c>
      <c r="I62" s="20">
        <f t="shared" si="2"/>
        <v>2.8694888966297905E-2</v>
      </c>
      <c r="J62" s="21"/>
      <c r="K62" s="18">
        <f t="shared" si="3"/>
        <v>337.5</v>
      </c>
      <c r="L62" s="22"/>
      <c r="M62" s="18">
        <f t="shared" si="4"/>
        <v>0</v>
      </c>
      <c r="N62" s="22"/>
      <c r="O62" s="41">
        <f t="shared" si="5"/>
        <v>259.61538461538464</v>
      </c>
      <c r="P62" s="22"/>
      <c r="Q62" s="18">
        <f t="shared" si="6"/>
        <v>7.4496346354811873</v>
      </c>
      <c r="R62" s="23"/>
      <c r="S62" s="31"/>
      <c r="T62" s="24" t="s">
        <v>75</v>
      </c>
      <c r="U62" s="2">
        <v>337.5</v>
      </c>
      <c r="V62" s="59">
        <v>0</v>
      </c>
      <c r="W62" s="59">
        <v>259.61538461538464</v>
      </c>
      <c r="Z62" s="2">
        <v>7.4496346354811873</v>
      </c>
      <c r="AA62" s="57">
        <f t="shared" si="7"/>
        <v>0</v>
      </c>
    </row>
    <row r="63" spans="1:27" ht="12.6" x14ac:dyDescent="0.25">
      <c r="A63" s="91">
        <f>A62+1</f>
        <v>27</v>
      </c>
      <c r="B63" s="55">
        <v>41668</v>
      </c>
      <c r="C63" s="56">
        <v>4.3099999999999999E-2</v>
      </c>
      <c r="D63" s="55">
        <v>59930</v>
      </c>
      <c r="E63" s="18">
        <v>20</v>
      </c>
      <c r="F63" s="18">
        <v>0.1124</v>
      </c>
      <c r="G63" s="18">
        <f t="shared" si="0"/>
        <v>19.887599999999999</v>
      </c>
      <c r="H63" s="19">
        <f t="shared" si="1"/>
        <v>99.437999999999988</v>
      </c>
      <c r="I63" s="20">
        <f t="shared" si="2"/>
        <v>4.3376072808757583E-2</v>
      </c>
      <c r="J63" s="21"/>
      <c r="K63" s="18">
        <f t="shared" si="3"/>
        <v>20</v>
      </c>
      <c r="L63" s="22"/>
      <c r="M63" s="18">
        <f t="shared" si="4"/>
        <v>20</v>
      </c>
      <c r="N63" s="22"/>
      <c r="O63" s="41">
        <f t="shared" si="5"/>
        <v>20</v>
      </c>
      <c r="P63" s="22"/>
      <c r="Q63" s="18">
        <f t="shared" si="6"/>
        <v>0.86752145617515164</v>
      </c>
      <c r="R63" s="23"/>
      <c r="S63" s="31"/>
      <c r="T63" s="24" t="s">
        <v>75</v>
      </c>
      <c r="U63" s="2">
        <v>20</v>
      </c>
      <c r="V63" s="59">
        <v>20</v>
      </c>
      <c r="W63" s="59">
        <v>20</v>
      </c>
      <c r="Z63" s="2">
        <v>0.86752145617515164</v>
      </c>
      <c r="AA63" s="57">
        <f t="shared" si="7"/>
        <v>0</v>
      </c>
    </row>
    <row r="64" spans="1:27" ht="12.6" x14ac:dyDescent="0.25">
      <c r="A64" s="91">
        <f>A63+1</f>
        <v>28</v>
      </c>
      <c r="B64" s="55">
        <v>41796</v>
      </c>
      <c r="C64" s="56">
        <v>4.1700000000000001E-2</v>
      </c>
      <c r="D64" s="55">
        <v>52751</v>
      </c>
      <c r="E64" s="18">
        <v>132</v>
      </c>
      <c r="F64" s="18">
        <v>0.79464000000000001</v>
      </c>
      <c r="G64" s="18">
        <f t="shared" si="0"/>
        <v>131.20536000000001</v>
      </c>
      <c r="H64" s="19">
        <f t="shared" si="1"/>
        <v>99.39800000000001</v>
      </c>
      <c r="I64" s="20">
        <f t="shared" si="2"/>
        <v>4.2054876509886555E-2</v>
      </c>
      <c r="J64" s="21"/>
      <c r="K64" s="18">
        <f t="shared" si="3"/>
        <v>132</v>
      </c>
      <c r="L64" s="22"/>
      <c r="M64" s="18">
        <f t="shared" si="4"/>
        <v>132</v>
      </c>
      <c r="N64" s="22"/>
      <c r="O64" s="41">
        <f t="shared" si="5"/>
        <v>132</v>
      </c>
      <c r="P64" s="22"/>
      <c r="Q64" s="18">
        <f t="shared" si="6"/>
        <v>5.5512436993050249</v>
      </c>
      <c r="R64" s="23"/>
      <c r="S64" s="31"/>
      <c r="T64" s="24" t="s">
        <v>75</v>
      </c>
      <c r="U64" s="2">
        <v>132</v>
      </c>
      <c r="V64" s="59">
        <v>132</v>
      </c>
      <c r="W64" s="59">
        <v>132</v>
      </c>
      <c r="Z64" s="2">
        <v>5.5777774461782066</v>
      </c>
      <c r="AA64" s="57">
        <f t="shared" si="7"/>
        <v>2.6533746873181663E-2</v>
      </c>
    </row>
    <row r="65" spans="1:27" hidden="1" x14ac:dyDescent="0.2">
      <c r="A65" s="4"/>
      <c r="B65" s="55">
        <v>41719</v>
      </c>
      <c r="C65" s="56">
        <v>3.7000000000000002E-3</v>
      </c>
      <c r="D65" s="55">
        <v>43545</v>
      </c>
      <c r="E65" s="18">
        <v>50</v>
      </c>
      <c r="F65" s="18">
        <v>0.17500000000000002</v>
      </c>
      <c r="G65" s="18">
        <f t="shared" si="0"/>
        <v>49.825000000000003</v>
      </c>
      <c r="H65" s="19">
        <f t="shared" si="1"/>
        <v>99.65</v>
      </c>
      <c r="I65" s="20">
        <f t="shared" si="2"/>
        <v>4.4085144184251223E-3</v>
      </c>
      <c r="J65" s="21"/>
      <c r="K65" s="18">
        <v>0</v>
      </c>
      <c r="L65" s="22"/>
      <c r="M65" s="18">
        <v>0</v>
      </c>
      <c r="N65" s="22"/>
      <c r="O65" s="41">
        <v>0</v>
      </c>
      <c r="P65" s="22"/>
      <c r="Q65" s="18">
        <f t="shared" si="6"/>
        <v>0</v>
      </c>
      <c r="R65" s="23"/>
      <c r="S65" s="31"/>
      <c r="T65" s="24" t="s">
        <v>72</v>
      </c>
      <c r="U65" s="2">
        <v>50</v>
      </c>
      <c r="V65" s="59">
        <v>50</v>
      </c>
      <c r="W65" s="59">
        <v>0</v>
      </c>
      <c r="AA65" s="57">
        <f t="shared" si="7"/>
        <v>0</v>
      </c>
    </row>
    <row r="66" spans="1:27" hidden="1" x14ac:dyDescent="0.2">
      <c r="A66" s="4"/>
      <c r="B66" s="55">
        <v>41773</v>
      </c>
      <c r="C66" s="56">
        <v>3.7000000000000002E-3</v>
      </c>
      <c r="D66" s="55">
        <v>43599</v>
      </c>
      <c r="E66" s="18">
        <v>20</v>
      </c>
      <c r="F66" s="18">
        <v>5.04E-2</v>
      </c>
      <c r="G66" s="18">
        <f t="shared" si="0"/>
        <v>19.9496</v>
      </c>
      <c r="H66" s="19">
        <f t="shared" si="1"/>
        <v>99.748000000000005</v>
      </c>
      <c r="I66" s="20">
        <f t="shared" si="2"/>
        <v>4.2098532600359801E-3</v>
      </c>
      <c r="J66" s="21"/>
      <c r="K66" s="18">
        <v>0</v>
      </c>
      <c r="L66" s="22"/>
      <c r="M66" s="18">
        <v>0</v>
      </c>
      <c r="N66" s="22"/>
      <c r="O66" s="41">
        <v>0</v>
      </c>
      <c r="P66" s="22"/>
      <c r="Q66" s="18">
        <f t="shared" si="6"/>
        <v>0</v>
      </c>
      <c r="R66" s="23"/>
      <c r="S66" s="31"/>
      <c r="T66" s="24" t="s">
        <v>72</v>
      </c>
      <c r="U66" s="2">
        <v>20</v>
      </c>
      <c r="V66" s="59">
        <v>20</v>
      </c>
      <c r="W66" s="59">
        <v>0</v>
      </c>
      <c r="AA66" s="57">
        <f t="shared" si="7"/>
        <v>0</v>
      </c>
    </row>
    <row r="67" spans="1:27" hidden="1" x14ac:dyDescent="0.2">
      <c r="A67" s="4"/>
      <c r="B67" s="55">
        <v>41814</v>
      </c>
      <c r="C67" s="56">
        <v>3.7000000000000002E-3</v>
      </c>
      <c r="D67" s="55">
        <v>43640</v>
      </c>
      <c r="E67" s="18">
        <v>21.200000000000003</v>
      </c>
      <c r="F67" s="18">
        <v>5.3848000000000014E-2</v>
      </c>
      <c r="G67" s="18">
        <f t="shared" si="0"/>
        <v>21.146152000000004</v>
      </c>
      <c r="H67" s="19">
        <f t="shared" si="1"/>
        <v>99.745999999999995</v>
      </c>
      <c r="I67" s="20">
        <f t="shared" si="2"/>
        <v>4.2139054110429371E-3</v>
      </c>
      <c r="J67" s="21"/>
      <c r="K67" s="18">
        <v>0</v>
      </c>
      <c r="L67" s="22"/>
      <c r="M67" s="18">
        <v>0</v>
      </c>
      <c r="N67" s="22"/>
      <c r="O67" s="41">
        <v>0</v>
      </c>
      <c r="P67" s="22"/>
      <c r="Q67" s="18">
        <f t="shared" si="6"/>
        <v>0</v>
      </c>
      <c r="R67" s="23"/>
      <c r="S67" s="31"/>
      <c r="T67" s="24" t="s">
        <v>72</v>
      </c>
      <c r="U67" s="2">
        <v>21.200000000000003</v>
      </c>
      <c r="V67" s="59">
        <v>21.200000000000003</v>
      </c>
      <c r="W67" s="59">
        <v>0</v>
      </c>
      <c r="AA67" s="57">
        <f t="shared" si="7"/>
        <v>0</v>
      </c>
    </row>
    <row r="68" spans="1:27" hidden="1" x14ac:dyDescent="0.2">
      <c r="A68" s="4"/>
      <c r="B68" s="55">
        <v>42185</v>
      </c>
      <c r="C68" s="56">
        <v>1.6400000000000001E-2</v>
      </c>
      <c r="D68" s="55">
        <v>43951</v>
      </c>
      <c r="E68" s="18">
        <v>30</v>
      </c>
      <c r="F68" s="18">
        <v>1.2949999999999962</v>
      </c>
      <c r="G68" s="18">
        <f t="shared" si="0"/>
        <v>28.705000000000005</v>
      </c>
      <c r="H68" s="19">
        <f t="shared" si="1"/>
        <v>95.683333333333351</v>
      </c>
      <c r="I68" s="20">
        <f t="shared" si="2"/>
        <v>2.5958168771819775E-2</v>
      </c>
      <c r="J68" s="21"/>
      <c r="K68" s="18">
        <v>0</v>
      </c>
      <c r="L68" s="22"/>
      <c r="M68" s="18">
        <v>0</v>
      </c>
      <c r="N68" s="22"/>
      <c r="O68" s="41">
        <v>0</v>
      </c>
      <c r="P68" s="22"/>
      <c r="Q68" s="18">
        <f t="shared" si="6"/>
        <v>0</v>
      </c>
      <c r="R68" s="23"/>
      <c r="S68" s="31"/>
      <c r="T68" s="24" t="s">
        <v>72</v>
      </c>
      <c r="U68" s="2">
        <v>30</v>
      </c>
      <c r="V68" s="59">
        <v>30</v>
      </c>
      <c r="W68" s="59">
        <v>30</v>
      </c>
      <c r="Z68" s="2">
        <v>0.77874506315459324</v>
      </c>
      <c r="AA68" s="57">
        <f t="shared" si="7"/>
        <v>0.77874506315459324</v>
      </c>
    </row>
    <row r="69" spans="1:27" hidden="1" x14ac:dyDescent="0.2">
      <c r="A69" s="4"/>
      <c r="B69" s="55">
        <v>42323</v>
      </c>
      <c r="C69" s="56">
        <v>3.0300000000000001E-2</v>
      </c>
      <c r="D69" s="55">
        <v>45976</v>
      </c>
      <c r="E69" s="18">
        <v>0</v>
      </c>
      <c r="F69" s="18">
        <v>0</v>
      </c>
      <c r="G69" s="18">
        <f t="shared" si="0"/>
        <v>0</v>
      </c>
      <c r="H69" s="19">
        <f t="shared" si="1"/>
        <v>100</v>
      </c>
      <c r="I69" s="20">
        <f t="shared" si="2"/>
        <v>3.0300000000000001E-2</v>
      </c>
      <c r="J69" s="21"/>
      <c r="K69" s="18">
        <f t="shared" si="3"/>
        <v>0</v>
      </c>
      <c r="L69" s="22"/>
      <c r="M69" s="18">
        <f t="shared" si="4"/>
        <v>0</v>
      </c>
      <c r="N69" s="22"/>
      <c r="O69" s="41">
        <f t="shared" si="5"/>
        <v>0</v>
      </c>
      <c r="P69" s="22"/>
      <c r="Q69" s="18">
        <f t="shared" si="6"/>
        <v>0</v>
      </c>
      <c r="R69" s="23"/>
      <c r="S69" s="31"/>
      <c r="T69" s="24" t="s">
        <v>75</v>
      </c>
      <c r="U69" s="2">
        <v>0</v>
      </c>
      <c r="V69" s="59">
        <v>0</v>
      </c>
      <c r="W69" s="59">
        <v>0</v>
      </c>
      <c r="Z69" s="2">
        <v>0</v>
      </c>
      <c r="AA69" s="57">
        <f t="shared" si="7"/>
        <v>0</v>
      </c>
    </row>
    <row r="70" spans="1:27" hidden="1" x14ac:dyDescent="0.2">
      <c r="A70" s="4"/>
      <c r="B70" s="55">
        <v>42353</v>
      </c>
      <c r="C70" s="56">
        <v>4.19E-2</v>
      </c>
      <c r="D70" s="55">
        <v>53311</v>
      </c>
      <c r="E70" s="18">
        <v>0</v>
      </c>
      <c r="F70" s="18">
        <v>0</v>
      </c>
      <c r="G70" s="18">
        <f t="shared" si="0"/>
        <v>0</v>
      </c>
      <c r="H70" s="19">
        <f t="shared" si="1"/>
        <v>100</v>
      </c>
      <c r="I70" s="20">
        <f t="shared" si="2"/>
        <v>4.1899999999999993E-2</v>
      </c>
      <c r="J70" s="21"/>
      <c r="K70" s="18">
        <f t="shared" si="3"/>
        <v>0</v>
      </c>
      <c r="L70" s="22"/>
      <c r="M70" s="18">
        <f t="shared" si="4"/>
        <v>0</v>
      </c>
      <c r="N70" s="22"/>
      <c r="O70" s="41">
        <f t="shared" si="5"/>
        <v>0</v>
      </c>
      <c r="P70" s="22"/>
      <c r="Q70" s="18">
        <f t="shared" si="6"/>
        <v>0</v>
      </c>
      <c r="R70" s="23"/>
      <c r="S70" s="31"/>
      <c r="T70" s="24" t="s">
        <v>75</v>
      </c>
      <c r="U70" s="2">
        <v>0</v>
      </c>
      <c r="V70" s="59">
        <v>0</v>
      </c>
      <c r="W70" s="59">
        <v>0</v>
      </c>
      <c r="Z70" s="2">
        <v>0</v>
      </c>
      <c r="AA70" s="57">
        <f t="shared" si="7"/>
        <v>0</v>
      </c>
    </row>
    <row r="71" spans="1:27" hidden="1" x14ac:dyDescent="0.2">
      <c r="A71" s="4"/>
      <c r="B71" s="55">
        <v>42262</v>
      </c>
      <c r="C71" s="56">
        <v>2.0199999999999999E-2</v>
      </c>
      <c r="D71" s="55">
        <v>44089</v>
      </c>
      <c r="E71" s="18">
        <v>0</v>
      </c>
      <c r="F71" s="18">
        <v>0</v>
      </c>
      <c r="G71" s="18">
        <f t="shared" si="0"/>
        <v>0</v>
      </c>
      <c r="H71" s="19">
        <f t="shared" si="1"/>
        <v>100</v>
      </c>
      <c r="I71" s="20">
        <f t="shared" si="2"/>
        <v>2.0199999999999999E-2</v>
      </c>
      <c r="J71" s="21"/>
      <c r="K71" s="18">
        <f t="shared" si="3"/>
        <v>0</v>
      </c>
      <c r="L71" s="22"/>
      <c r="M71" s="18">
        <f t="shared" si="4"/>
        <v>0</v>
      </c>
      <c r="N71" s="22"/>
      <c r="O71" s="41">
        <f t="shared" si="5"/>
        <v>0</v>
      </c>
      <c r="P71" s="22"/>
      <c r="Q71" s="18">
        <f t="shared" si="6"/>
        <v>0</v>
      </c>
      <c r="R71" s="23"/>
      <c r="S71" s="31"/>
      <c r="T71" s="24" t="s">
        <v>75</v>
      </c>
      <c r="U71" s="2">
        <v>0</v>
      </c>
      <c r="V71" s="59">
        <v>0</v>
      </c>
      <c r="W71" s="59">
        <v>0</v>
      </c>
      <c r="Z71" s="2">
        <v>0</v>
      </c>
      <c r="AA71" s="57">
        <f t="shared" si="7"/>
        <v>0</v>
      </c>
    </row>
    <row r="72" spans="1:27" hidden="1" x14ac:dyDescent="0.2">
      <c r="A72" s="4"/>
      <c r="B72" s="55">
        <v>42353</v>
      </c>
      <c r="C72" s="56">
        <v>1E-3</v>
      </c>
      <c r="D72" s="55">
        <v>42535</v>
      </c>
      <c r="E72" s="18">
        <v>0</v>
      </c>
      <c r="F72" s="18">
        <v>0</v>
      </c>
      <c r="G72" s="18">
        <f t="shared" si="0"/>
        <v>0</v>
      </c>
      <c r="H72" s="19">
        <f t="shared" si="1"/>
        <v>100</v>
      </c>
      <c r="I72" s="20">
        <f t="shared" si="2"/>
        <v>9.9999722222979086E-4</v>
      </c>
      <c r="J72" s="21"/>
      <c r="K72" s="18">
        <f t="shared" si="3"/>
        <v>0</v>
      </c>
      <c r="L72" s="22"/>
      <c r="M72" s="18">
        <f t="shared" si="4"/>
        <v>0</v>
      </c>
      <c r="N72" s="22"/>
      <c r="O72" s="41">
        <f t="shared" si="5"/>
        <v>0</v>
      </c>
      <c r="P72" s="22"/>
      <c r="Q72" s="18">
        <f t="shared" si="6"/>
        <v>0</v>
      </c>
      <c r="R72" s="23"/>
      <c r="S72" s="31"/>
      <c r="T72" s="24" t="s">
        <v>72</v>
      </c>
      <c r="U72" s="2">
        <v>0</v>
      </c>
      <c r="V72" s="59">
        <v>0</v>
      </c>
      <c r="W72" s="59">
        <v>0</v>
      </c>
      <c r="AA72" s="57">
        <f t="shared" si="7"/>
        <v>0</v>
      </c>
    </row>
    <row r="73" spans="1:27" ht="12.6" x14ac:dyDescent="0.25">
      <c r="A73" s="4">
        <f>A64+1</f>
        <v>29</v>
      </c>
      <c r="B73" s="55">
        <v>42424</v>
      </c>
      <c r="C73" s="56">
        <v>3.9100000000000003E-2</v>
      </c>
      <c r="D73" s="55">
        <v>53382</v>
      </c>
      <c r="E73" s="18">
        <v>175</v>
      </c>
      <c r="F73" s="18">
        <v>1.1200000000000001</v>
      </c>
      <c r="G73" s="18">
        <f t="shared" si="0"/>
        <v>173.88</v>
      </c>
      <c r="H73" s="19">
        <f t="shared" si="1"/>
        <v>99.36</v>
      </c>
      <c r="I73" s="20">
        <f>IF(B73=DATE(1999,4,1),C73,YIELD(B73,D73,C73,H73,100,2,0))</f>
        <v>3.9465852717627828E-2</v>
      </c>
      <c r="J73" s="21"/>
      <c r="K73" s="18">
        <f t="shared" si="3"/>
        <v>175</v>
      </c>
      <c r="L73" s="22"/>
      <c r="M73" s="18">
        <f t="shared" si="4"/>
        <v>175</v>
      </c>
      <c r="N73" s="22"/>
      <c r="O73" s="41">
        <f>IF(OR(YEAR($B73)&gt;YEAR($O$8),YEAR($D73)&lt;YEAR($O$8)),0,IF(YEAR($B73)=YEAR($O$8),13-MONTH($B73),IF(YEAR($D73)=YEAR($O$8),MONTH($D73),13)))*$E73/13</f>
        <v>175</v>
      </c>
      <c r="P73" s="22"/>
      <c r="Q73" s="18">
        <f>O73*I73</f>
        <v>6.90652422558487</v>
      </c>
      <c r="R73" s="23"/>
      <c r="S73" s="31"/>
      <c r="T73" s="24" t="s">
        <v>75</v>
      </c>
      <c r="U73" s="2">
        <v>175</v>
      </c>
      <c r="V73" s="59">
        <v>175</v>
      </c>
      <c r="W73" s="59">
        <v>175</v>
      </c>
      <c r="Z73" s="2">
        <v>6.90652422558487</v>
      </c>
      <c r="AA73" s="57">
        <f t="shared" si="7"/>
        <v>0</v>
      </c>
    </row>
    <row r="74" spans="1:27" ht="12.6" x14ac:dyDescent="0.25">
      <c r="A74" s="4">
        <f>A73+1</f>
        <v>30</v>
      </c>
      <c r="B74" s="55">
        <v>42424</v>
      </c>
      <c r="C74" s="56">
        <v>2.7699999999999999E-2</v>
      </c>
      <c r="D74" s="55">
        <v>46077</v>
      </c>
      <c r="E74" s="18">
        <v>245</v>
      </c>
      <c r="F74" s="18">
        <v>1.0874999999999999</v>
      </c>
      <c r="G74" s="18">
        <f t="shared" si="0"/>
        <v>243.91249999999999</v>
      </c>
      <c r="H74" s="19">
        <f t="shared" si="1"/>
        <v>99.556122448979593</v>
      </c>
      <c r="I74" s="20">
        <f t="shared" si="2"/>
        <v>2.8212535285473975E-2</v>
      </c>
      <c r="J74" s="21"/>
      <c r="K74" s="18">
        <f t="shared" si="3"/>
        <v>245</v>
      </c>
      <c r="L74" s="22"/>
      <c r="M74" s="18">
        <f t="shared" si="4"/>
        <v>245</v>
      </c>
      <c r="N74" s="22"/>
      <c r="O74" s="41">
        <f t="shared" si="5"/>
        <v>245</v>
      </c>
      <c r="P74" s="22"/>
      <c r="Q74" s="18">
        <f t="shared" si="6"/>
        <v>6.9120711449411241</v>
      </c>
      <c r="R74" s="23"/>
      <c r="S74" s="31"/>
      <c r="T74" s="24" t="s">
        <v>75</v>
      </c>
      <c r="U74" s="2">
        <v>245</v>
      </c>
      <c r="V74" s="59">
        <v>245</v>
      </c>
      <c r="W74" s="59">
        <v>245</v>
      </c>
      <c r="Z74" s="2">
        <v>6.9120711449411241</v>
      </c>
      <c r="AA74" s="57">
        <f t="shared" si="7"/>
        <v>0</v>
      </c>
    </row>
    <row r="75" spans="1:27" x14ac:dyDescent="0.2">
      <c r="A75" s="4">
        <f>A74+1</f>
        <v>31</v>
      </c>
      <c r="B75" s="55">
        <v>42424</v>
      </c>
      <c r="C75" s="56">
        <v>1.84E-2</v>
      </c>
      <c r="D75" s="55">
        <v>44251</v>
      </c>
      <c r="E75" s="18">
        <v>250</v>
      </c>
      <c r="F75" s="18">
        <v>0.92249999999999999</v>
      </c>
      <c r="G75" s="18">
        <f t="shared" si="0"/>
        <v>249.07749999999999</v>
      </c>
      <c r="H75" s="19">
        <f t="shared" si="1"/>
        <v>99.630999999999986</v>
      </c>
      <c r="I75" s="20">
        <f t="shared" si="2"/>
        <v>1.917747773850292E-2</v>
      </c>
      <c r="J75" s="21"/>
      <c r="K75" s="18">
        <f t="shared" si="3"/>
        <v>250</v>
      </c>
      <c r="L75" s="22"/>
      <c r="M75" s="18">
        <f t="shared" si="4"/>
        <v>250</v>
      </c>
      <c r="N75" s="22"/>
      <c r="O75" s="41">
        <f t="shared" si="5"/>
        <v>250</v>
      </c>
      <c r="P75" s="22"/>
      <c r="Q75" s="18">
        <f t="shared" si="6"/>
        <v>4.7943694346257297</v>
      </c>
      <c r="R75" s="23"/>
      <c r="S75" s="31"/>
      <c r="T75" s="24" t="s">
        <v>75</v>
      </c>
      <c r="U75" s="2">
        <v>250</v>
      </c>
      <c r="V75" s="59">
        <v>250</v>
      </c>
      <c r="W75" s="59">
        <v>250</v>
      </c>
      <c r="Z75" s="2">
        <v>4.7943694346257297</v>
      </c>
      <c r="AA75" s="57">
        <f t="shared" si="7"/>
        <v>0</v>
      </c>
    </row>
    <row r="76" spans="1:27" hidden="1" x14ac:dyDescent="0.2">
      <c r="A76" s="4"/>
      <c r="B76" s="55">
        <v>42689</v>
      </c>
      <c r="C76" s="56">
        <v>2.6057142857142855E-2</v>
      </c>
      <c r="D76" s="55">
        <v>46341</v>
      </c>
      <c r="E76" s="18">
        <v>0</v>
      </c>
      <c r="F76" s="18">
        <v>0</v>
      </c>
      <c r="G76" s="18">
        <f t="shared" si="0"/>
        <v>0</v>
      </c>
      <c r="H76" s="19">
        <f t="shared" si="1"/>
        <v>100</v>
      </c>
      <c r="I76" s="20">
        <f t="shared" si="2"/>
        <v>2.6057142857142859E-2</v>
      </c>
      <c r="J76" s="21"/>
      <c r="K76" s="18">
        <f t="shared" si="3"/>
        <v>0</v>
      </c>
      <c r="L76" s="22"/>
      <c r="M76" s="18">
        <f t="shared" si="4"/>
        <v>0</v>
      </c>
      <c r="N76" s="22"/>
      <c r="O76" s="41">
        <f t="shared" si="5"/>
        <v>0</v>
      </c>
      <c r="P76" s="22"/>
      <c r="Q76" s="18">
        <f t="shared" si="6"/>
        <v>0</v>
      </c>
      <c r="R76" s="23"/>
      <c r="S76" s="31"/>
      <c r="T76" s="24" t="s">
        <v>75</v>
      </c>
      <c r="U76" s="2">
        <v>0</v>
      </c>
      <c r="V76" s="59">
        <v>0</v>
      </c>
      <c r="W76" s="59">
        <v>0</v>
      </c>
      <c r="Z76" s="2">
        <v>0</v>
      </c>
      <c r="AA76" s="57">
        <f t="shared" si="7"/>
        <v>0</v>
      </c>
    </row>
    <row r="77" spans="1:27" x14ac:dyDescent="0.2">
      <c r="A77" s="4">
        <f>A75+1</f>
        <v>32</v>
      </c>
      <c r="B77" s="55">
        <v>42692</v>
      </c>
      <c r="C77" s="56">
        <v>3.7199999999999997E-2</v>
      </c>
      <c r="D77" s="55">
        <v>54014</v>
      </c>
      <c r="E77" s="18">
        <v>180</v>
      </c>
      <c r="F77" s="18">
        <v>0.9</v>
      </c>
      <c r="G77" s="18">
        <f t="shared" si="0"/>
        <v>179.1</v>
      </c>
      <c r="H77" s="19">
        <f t="shared" si="1"/>
        <v>99.5</v>
      </c>
      <c r="I77" s="20">
        <f t="shared" si="2"/>
        <v>3.7474068324867056E-2</v>
      </c>
      <c r="J77" s="21"/>
      <c r="K77" s="18">
        <f t="shared" si="3"/>
        <v>180</v>
      </c>
      <c r="L77" s="22"/>
      <c r="M77" s="18">
        <f t="shared" si="4"/>
        <v>180</v>
      </c>
      <c r="N77" s="22"/>
      <c r="O77" s="41">
        <f t="shared" si="5"/>
        <v>180</v>
      </c>
      <c r="P77" s="22"/>
      <c r="Q77" s="18">
        <f t="shared" si="6"/>
        <v>6.74533229847607</v>
      </c>
      <c r="R77" s="23"/>
      <c r="S77" s="31"/>
      <c r="T77" s="24" t="s">
        <v>75</v>
      </c>
      <c r="U77" s="2">
        <v>180</v>
      </c>
      <c r="V77" s="59">
        <v>180</v>
      </c>
      <c r="W77" s="59">
        <v>180</v>
      </c>
      <c r="Z77" s="2">
        <v>6.7995196748120055</v>
      </c>
      <c r="AA77" s="57">
        <f t="shared" si="7"/>
        <v>5.4187376335935511E-2</v>
      </c>
    </row>
    <row r="78" spans="1:27" x14ac:dyDescent="0.2">
      <c r="A78" s="4">
        <f>A77+1</f>
        <v>33</v>
      </c>
      <c r="B78" s="55">
        <v>42809</v>
      </c>
      <c r="C78" s="56">
        <v>3.6702380952380959E-2</v>
      </c>
      <c r="D78" s="55">
        <v>53766</v>
      </c>
      <c r="E78" s="18">
        <v>157.33673341888519</v>
      </c>
      <c r="F78" s="18">
        <v>0.78668366709442594</v>
      </c>
      <c r="G78" s="18">
        <f t="shared" ref="G78:G84" si="9">E78-F78</f>
        <v>156.55004975179077</v>
      </c>
      <c r="H78" s="19">
        <f t="shared" ref="H78:H84" si="10">IF(E78&gt;0,(G78/E78)*100,100)</f>
        <v>99.5</v>
      </c>
      <c r="I78" s="20">
        <f t="shared" ref="I78:I84" si="11">IF(B78=DATE(1999,4,1),C78,YIELD(B78,D78,C78,H78,100,2,0))</f>
        <v>3.6979638805503624E-2</v>
      </c>
      <c r="J78" s="21"/>
      <c r="K78" s="18">
        <f t="shared" ref="K78:K84" si="12">IF(OR(YEAR($B78)&gt;YEAR(K$10),YEAR($D78)&lt;=YEAR(K$10)),0,$E78)</f>
        <v>157.33673341888519</v>
      </c>
      <c r="L78" s="22"/>
      <c r="M78" s="18">
        <f t="shared" ref="M78:M84" si="13">IF(OR(YEAR($B78)&gt;YEAR(M$10),YEAR($D78)&lt;=YEAR(M$10)),0,$E78)</f>
        <v>157.33673341888519</v>
      </c>
      <c r="N78" s="22"/>
      <c r="O78" s="41">
        <f t="shared" ref="O78:O84" si="14">IF(OR(YEAR($B78)&gt;YEAR($O$8),YEAR($D78)&lt;YEAR($O$8)),0,IF(YEAR($B78)=YEAR($O$8),13-MONTH($B78),IF(YEAR($D78)=YEAR($O$8),MONTH($D78),13)))*$E78/13</f>
        <v>157.33673341888519</v>
      </c>
      <c r="P78" s="22"/>
      <c r="Q78" s="18">
        <f t="shared" ref="Q78:Q84" si="15">O78*I78</f>
        <v>5.8182555726681855</v>
      </c>
      <c r="R78" s="23"/>
      <c r="S78" s="31"/>
      <c r="T78" s="24" t="s">
        <v>75</v>
      </c>
      <c r="U78" s="2">
        <v>157.33673341888519</v>
      </c>
      <c r="V78" s="59">
        <v>157.33673341888519</v>
      </c>
      <c r="W78" s="59">
        <v>157.33673341888519</v>
      </c>
      <c r="Z78" s="2">
        <v>5.8182555726681855</v>
      </c>
      <c r="AA78" s="57">
        <f t="shared" si="7"/>
        <v>0</v>
      </c>
    </row>
    <row r="79" spans="1:27" x14ac:dyDescent="0.2">
      <c r="A79" s="91">
        <f t="shared" ref="A79:A84" si="16">A78+1</f>
        <v>34</v>
      </c>
      <c r="B79" s="55">
        <v>42901</v>
      </c>
      <c r="C79" s="56">
        <v>2.6057142857142855E-2</v>
      </c>
      <c r="D79" s="55">
        <v>46553</v>
      </c>
      <c r="E79" s="18">
        <v>78.668366709442594</v>
      </c>
      <c r="F79" s="18">
        <v>0.39334183354721297</v>
      </c>
      <c r="G79" s="18">
        <f t="shared" si="9"/>
        <v>78.275024875895383</v>
      </c>
      <c r="H79" s="19">
        <f t="shared" si="10"/>
        <v>99.5</v>
      </c>
      <c r="I79" s="20">
        <f t="shared" si="11"/>
        <v>2.662997104751905E-2</v>
      </c>
      <c r="J79" s="21"/>
      <c r="K79" s="18">
        <f t="shared" si="12"/>
        <v>78.668366709442594</v>
      </c>
      <c r="L79" s="22"/>
      <c r="M79" s="18">
        <f t="shared" si="13"/>
        <v>78.668366709442594</v>
      </c>
      <c r="N79" s="22"/>
      <c r="O79" s="41">
        <f t="shared" si="14"/>
        <v>78.668366709442594</v>
      </c>
      <c r="P79" s="22"/>
      <c r="Q79" s="18">
        <f t="shared" si="15"/>
        <v>2.0949363278280679</v>
      </c>
      <c r="R79" s="23"/>
      <c r="S79" s="31"/>
      <c r="T79" s="24" t="s">
        <v>75</v>
      </c>
      <c r="U79" s="2">
        <v>78.668366709442594</v>
      </c>
      <c r="V79" s="59">
        <v>78.668366709442594</v>
      </c>
      <c r="W79" s="59">
        <v>78.668366709442594</v>
      </c>
      <c r="Z79" s="2">
        <v>2.0949363278280679</v>
      </c>
      <c r="AA79" s="57">
        <f t="shared" ref="AA79:AA84" si="17">+Z79-Q79</f>
        <v>0</v>
      </c>
    </row>
    <row r="80" spans="1:27" x14ac:dyDescent="0.2">
      <c r="A80" s="91">
        <f t="shared" si="16"/>
        <v>35</v>
      </c>
      <c r="B80" s="55">
        <v>42901</v>
      </c>
      <c r="C80" s="56">
        <v>3.6702380952380959E-2</v>
      </c>
      <c r="D80" s="55">
        <v>53858</v>
      </c>
      <c r="E80" s="18">
        <v>78.668366709442594</v>
      </c>
      <c r="F80" s="18">
        <v>0.39334183354721297</v>
      </c>
      <c r="G80" s="18">
        <f t="shared" si="9"/>
        <v>78.275024875895383</v>
      </c>
      <c r="H80" s="19">
        <f t="shared" si="10"/>
        <v>99.5</v>
      </c>
      <c r="I80" s="20">
        <f t="shared" si="11"/>
        <v>3.6979638805503624E-2</v>
      </c>
      <c r="J80" s="21"/>
      <c r="K80" s="18">
        <f t="shared" si="12"/>
        <v>78.668366709442594</v>
      </c>
      <c r="L80" s="22"/>
      <c r="M80" s="18">
        <f t="shared" si="13"/>
        <v>78.668366709442594</v>
      </c>
      <c r="N80" s="22"/>
      <c r="O80" s="41">
        <f t="shared" si="14"/>
        <v>78.668366709442594</v>
      </c>
      <c r="P80" s="22"/>
      <c r="Q80" s="18">
        <f t="shared" si="15"/>
        <v>2.9091277863340927</v>
      </c>
      <c r="R80" s="23"/>
      <c r="S80" s="31"/>
      <c r="T80" s="24" t="s">
        <v>75</v>
      </c>
      <c r="U80" s="2">
        <v>78.668366709442594</v>
      </c>
      <c r="V80" s="59">
        <v>78.668366709442594</v>
      </c>
      <c r="W80" s="59">
        <v>78.668366709442594</v>
      </c>
      <c r="Z80" s="2">
        <v>2.9091277863340927</v>
      </c>
      <c r="AA80" s="57">
        <f t="shared" si="17"/>
        <v>0</v>
      </c>
    </row>
    <row r="81" spans="1:27" x14ac:dyDescent="0.2">
      <c r="A81" s="91">
        <f t="shared" si="16"/>
        <v>36</v>
      </c>
      <c r="B81" s="55">
        <v>42993</v>
      </c>
      <c r="C81" s="56">
        <v>2.6057142857142855E-2</v>
      </c>
      <c r="D81" s="55">
        <v>46645</v>
      </c>
      <c r="E81" s="18">
        <v>157.33673341888519</v>
      </c>
      <c r="F81" s="18">
        <v>0.78668366709442594</v>
      </c>
      <c r="G81" s="18">
        <f t="shared" si="9"/>
        <v>156.55004975179077</v>
      </c>
      <c r="H81" s="19">
        <f t="shared" si="10"/>
        <v>99.5</v>
      </c>
      <c r="I81" s="20">
        <f t="shared" si="11"/>
        <v>2.662997104751905E-2</v>
      </c>
      <c r="J81" s="21"/>
      <c r="K81" s="18">
        <f t="shared" si="12"/>
        <v>157.33673341888519</v>
      </c>
      <c r="L81" s="22"/>
      <c r="M81" s="18">
        <f t="shared" si="13"/>
        <v>157.33673341888519</v>
      </c>
      <c r="N81" s="22"/>
      <c r="O81" s="41">
        <f t="shared" si="14"/>
        <v>157.33673341888519</v>
      </c>
      <c r="P81" s="22"/>
      <c r="Q81" s="18">
        <f t="shared" si="15"/>
        <v>4.1898726556561359</v>
      </c>
      <c r="R81" s="23"/>
      <c r="S81" s="31"/>
      <c r="T81" s="24" t="s">
        <v>75</v>
      </c>
      <c r="U81" s="2">
        <v>157.33673341888519</v>
      </c>
      <c r="V81" s="59">
        <v>157.33673341888519</v>
      </c>
      <c r="W81" s="59">
        <v>157.33673341888519</v>
      </c>
      <c r="Z81" s="2">
        <v>4.1898726556561359</v>
      </c>
      <c r="AA81" s="57">
        <f t="shared" si="17"/>
        <v>0</v>
      </c>
    </row>
    <row r="82" spans="1:27" x14ac:dyDescent="0.2">
      <c r="A82" s="91">
        <f t="shared" si="16"/>
        <v>37</v>
      </c>
      <c r="B82" s="55">
        <v>43174</v>
      </c>
      <c r="C82" s="56">
        <v>4.3702380952380951E-2</v>
      </c>
      <c r="D82" s="55">
        <v>54132</v>
      </c>
      <c r="E82" s="18">
        <v>202.60618234628967</v>
      </c>
      <c r="F82" s="18">
        <v>1.0130309117314484</v>
      </c>
      <c r="G82" s="18">
        <f t="shared" si="9"/>
        <v>201.59315143455822</v>
      </c>
      <c r="H82" s="19">
        <f t="shared" si="10"/>
        <v>99.5</v>
      </c>
      <c r="I82" s="20">
        <f t="shared" si="11"/>
        <v>4.4004173146720567E-2</v>
      </c>
      <c r="J82" s="21"/>
      <c r="K82" s="18">
        <f t="shared" si="12"/>
        <v>0</v>
      </c>
      <c r="L82" s="22"/>
      <c r="M82" s="18">
        <f t="shared" si="13"/>
        <v>202.60618234628967</v>
      </c>
      <c r="N82" s="22"/>
      <c r="O82" s="41">
        <f t="shared" si="14"/>
        <v>155.85090949714589</v>
      </c>
      <c r="P82" s="22"/>
      <c r="Q82" s="18">
        <f t="shared" si="15"/>
        <v>6.8580904065862844</v>
      </c>
      <c r="R82" s="23"/>
      <c r="S82" s="31"/>
      <c r="T82" s="24" t="s">
        <v>75</v>
      </c>
      <c r="U82" s="2">
        <v>0</v>
      </c>
      <c r="V82" s="59">
        <v>202.60618234628967</v>
      </c>
      <c r="W82" s="59">
        <v>155.85090949714589</v>
      </c>
      <c r="Z82" s="2">
        <v>6.8580904065862844</v>
      </c>
      <c r="AA82" s="57">
        <f t="shared" si="17"/>
        <v>0</v>
      </c>
    </row>
    <row r="83" spans="1:27" x14ac:dyDescent="0.2">
      <c r="A83" s="91">
        <f t="shared" si="16"/>
        <v>38</v>
      </c>
      <c r="B83" s="55">
        <v>43266</v>
      </c>
      <c r="C83" s="56">
        <v>3.3057142857142854E-2</v>
      </c>
      <c r="D83" s="55">
        <v>46919</v>
      </c>
      <c r="E83" s="18">
        <v>202.60618234628967</v>
      </c>
      <c r="F83" s="18">
        <v>1.0130309117314484</v>
      </c>
      <c r="G83" s="18">
        <f t="shared" si="9"/>
        <v>201.59315143455822</v>
      </c>
      <c r="H83" s="19">
        <f t="shared" si="10"/>
        <v>99.5</v>
      </c>
      <c r="I83" s="20">
        <f t="shared" si="11"/>
        <v>3.3650132895013445E-2</v>
      </c>
      <c r="J83" s="21"/>
      <c r="K83" s="18">
        <f t="shared" si="12"/>
        <v>0</v>
      </c>
      <c r="L83" s="22"/>
      <c r="M83" s="18">
        <f t="shared" si="13"/>
        <v>202.60618234628967</v>
      </c>
      <c r="N83" s="22"/>
      <c r="O83" s="41">
        <f t="shared" si="14"/>
        <v>109.09563664800213</v>
      </c>
      <c r="P83" s="22"/>
      <c r="Q83" s="18">
        <f t="shared" si="15"/>
        <v>3.6710826714713707</v>
      </c>
      <c r="R83" s="23"/>
      <c r="S83" s="31"/>
      <c r="T83" s="24" t="s">
        <v>75</v>
      </c>
      <c r="U83" s="2">
        <v>0</v>
      </c>
      <c r="V83" s="59">
        <v>202.60618234628967</v>
      </c>
      <c r="W83" s="59">
        <v>109.09563664800213</v>
      </c>
      <c r="Z83" s="2">
        <v>3.6710826714713707</v>
      </c>
      <c r="AA83" s="57">
        <f t="shared" si="17"/>
        <v>0</v>
      </c>
    </row>
    <row r="84" spans="1:27" x14ac:dyDescent="0.2">
      <c r="A84" s="91">
        <f t="shared" si="16"/>
        <v>39</v>
      </c>
      <c r="B84" s="55">
        <v>43358</v>
      </c>
      <c r="C84" s="56">
        <v>2.5445238095238097E-2</v>
      </c>
      <c r="D84" s="55">
        <v>45184</v>
      </c>
      <c r="E84" s="18">
        <v>202.60618234628967</v>
      </c>
      <c r="F84" s="18">
        <v>1.0130309117314484</v>
      </c>
      <c r="G84" s="18">
        <f t="shared" si="9"/>
        <v>201.59315143455822</v>
      </c>
      <c r="H84" s="19">
        <f t="shared" si="10"/>
        <v>99.5</v>
      </c>
      <c r="I84" s="20">
        <f t="shared" si="11"/>
        <v>2.6519607591891935E-2</v>
      </c>
      <c r="J84" s="21"/>
      <c r="K84" s="18">
        <f t="shared" si="12"/>
        <v>0</v>
      </c>
      <c r="L84" s="22"/>
      <c r="M84" s="18">
        <f t="shared" si="13"/>
        <v>202.60618234628967</v>
      </c>
      <c r="N84" s="22"/>
      <c r="O84" s="41">
        <f t="shared" si="14"/>
        <v>62.340363798858363</v>
      </c>
      <c r="P84" s="22"/>
      <c r="Q84" s="18">
        <f t="shared" si="15"/>
        <v>1.6532419850815094</v>
      </c>
      <c r="R84" s="23"/>
      <c r="S84" s="31"/>
      <c r="T84" s="24" t="s">
        <v>75</v>
      </c>
      <c r="U84" s="2">
        <v>0</v>
      </c>
      <c r="V84" s="59">
        <v>202.60618234628967</v>
      </c>
      <c r="W84" s="59">
        <v>62.340363798858363</v>
      </c>
      <c r="Z84" s="2">
        <v>1.6532419850815094</v>
      </c>
      <c r="AA84" s="57">
        <f t="shared" si="17"/>
        <v>0</v>
      </c>
    </row>
    <row r="85" spans="1:27" x14ac:dyDescent="0.2">
      <c r="A85" s="4"/>
      <c r="B85" s="87"/>
      <c r="C85" s="88"/>
      <c r="D85" s="59"/>
      <c r="E85" s="34"/>
      <c r="F85" s="34"/>
      <c r="G85" s="34"/>
      <c r="H85" s="35"/>
      <c r="I85" s="36"/>
      <c r="J85" s="37"/>
      <c r="K85" s="82"/>
      <c r="L85" s="23"/>
      <c r="M85" s="82"/>
      <c r="N85" s="23"/>
      <c r="O85" s="82"/>
      <c r="P85" s="23"/>
      <c r="Q85" s="82"/>
      <c r="R85" s="23"/>
      <c r="S85" s="31"/>
      <c r="T85" s="59"/>
      <c r="U85" s="59"/>
      <c r="V85" s="59"/>
    </row>
    <row r="86" spans="1:27" x14ac:dyDescent="0.2">
      <c r="A86" s="4">
        <f>A84+1</f>
        <v>40</v>
      </c>
      <c r="B86" s="39"/>
      <c r="C86" s="39" t="s">
        <v>54</v>
      </c>
      <c r="F86" s="59"/>
      <c r="K86" s="83">
        <f>SUBTOTAL(109,K14:K84)</f>
        <v>3996.9382002566554</v>
      </c>
      <c r="L86" s="83"/>
      <c r="M86" s="83">
        <f>SUBTOTAL(109,M14:M84)</f>
        <v>4267.2567472955243</v>
      </c>
      <c r="N86" s="83"/>
      <c r="O86" s="83">
        <f>SUBTOTAL(109,O14:O84)</f>
        <v>4246.3404948160469</v>
      </c>
      <c r="P86" s="83"/>
      <c r="Q86" s="83">
        <f>SUBTOTAL(109,Q14:Q84)</f>
        <v>179.93504909145906</v>
      </c>
      <c r="R86" s="23"/>
      <c r="S86" s="31"/>
      <c r="T86" s="59"/>
      <c r="U86" s="59"/>
      <c r="V86" s="59"/>
    </row>
    <row r="87" spans="1:27" x14ac:dyDescent="0.2">
      <c r="A87" s="4">
        <f>A86+1</f>
        <v>41</v>
      </c>
      <c r="C87" s="2" t="s">
        <v>55</v>
      </c>
      <c r="F87" s="41"/>
      <c r="K87" s="84"/>
      <c r="L87" s="84"/>
      <c r="M87" s="84"/>
      <c r="N87" s="84"/>
      <c r="O87" s="84"/>
      <c r="P87" s="84"/>
      <c r="Q87" s="84">
        <v>1.1145520279005241</v>
      </c>
      <c r="R87" s="23"/>
      <c r="S87" s="24"/>
      <c r="T87" s="59"/>
      <c r="U87" s="59"/>
      <c r="V87" s="59"/>
    </row>
    <row r="88" spans="1:27" x14ac:dyDescent="0.2">
      <c r="A88" s="91">
        <f>A87+1</f>
        <v>42</v>
      </c>
      <c r="C88" s="2" t="s">
        <v>56</v>
      </c>
      <c r="F88" s="41"/>
      <c r="K88" s="84"/>
      <c r="L88" s="84"/>
      <c r="M88" s="84"/>
      <c r="N88" s="84"/>
      <c r="O88" s="84"/>
      <c r="P88" s="84"/>
      <c r="Q88" s="84">
        <v>2.7709567996642641</v>
      </c>
      <c r="R88" s="23"/>
      <c r="S88" s="24"/>
      <c r="T88" s="59"/>
      <c r="U88" s="59"/>
      <c r="V88" s="59"/>
    </row>
    <row r="89" spans="1:27" ht="13.5" thickBot="1" x14ac:dyDescent="0.25">
      <c r="A89" s="91">
        <f>A88+1</f>
        <v>43</v>
      </c>
      <c r="B89" s="39"/>
      <c r="C89" s="39" t="s">
        <v>14</v>
      </c>
      <c r="F89" s="41"/>
      <c r="K89" s="43">
        <f>SUM(K86:K88)</f>
        <v>3996.9382002566554</v>
      </c>
      <c r="L89" s="44"/>
      <c r="M89" s="43">
        <f>SUM(M86:M88)</f>
        <v>4267.2567472955243</v>
      </c>
      <c r="N89" s="44"/>
      <c r="O89" s="43">
        <f>SUM(O86:O88)</f>
        <v>4246.3404948160469</v>
      </c>
      <c r="P89" s="44"/>
      <c r="Q89" s="43">
        <f>SUM(Q86:Q88)</f>
        <v>183.82055791902386</v>
      </c>
      <c r="R89" s="23"/>
      <c r="S89" s="106">
        <f>Q89/O89</f>
        <v>4.3289170556019448E-2</v>
      </c>
      <c r="T89" s="59"/>
      <c r="U89" s="2" t="s">
        <v>60</v>
      </c>
      <c r="V89" s="74" t="s">
        <v>61</v>
      </c>
    </row>
    <row r="90" spans="1:27" ht="13.5" thickTop="1" x14ac:dyDescent="0.2">
      <c r="A90" s="4"/>
      <c r="R90" s="23"/>
      <c r="T90" s="59"/>
      <c r="U90" s="2" t="s">
        <v>60</v>
      </c>
      <c r="V90" s="75" t="s">
        <v>62</v>
      </c>
    </row>
    <row r="91" spans="1:27" x14ac:dyDescent="0.2">
      <c r="A91" s="4"/>
      <c r="K91" s="47"/>
      <c r="L91" s="47"/>
      <c r="M91" s="47"/>
      <c r="N91" s="47"/>
      <c r="O91" s="48"/>
      <c r="P91" s="47"/>
      <c r="Q91" s="47"/>
      <c r="R91" s="49"/>
      <c r="S91" s="50"/>
      <c r="T91" s="59"/>
      <c r="U91" s="2" t="s">
        <v>60</v>
      </c>
      <c r="V91" s="2" t="s">
        <v>63</v>
      </c>
    </row>
    <row r="92" spans="1:27" x14ac:dyDescent="0.2">
      <c r="A92" s="4"/>
      <c r="R92" s="23"/>
      <c r="T92" s="59"/>
      <c r="U92" s="59"/>
      <c r="V92" s="59"/>
    </row>
    <row r="93" spans="1:27" x14ac:dyDescent="0.2">
      <c r="A93" s="4"/>
      <c r="R93" s="51"/>
      <c r="T93" s="59"/>
      <c r="U93" s="59"/>
      <c r="V93" s="59"/>
    </row>
    <row r="94" spans="1:27" x14ac:dyDescent="0.2">
      <c r="A94" s="4"/>
      <c r="T94" s="59"/>
      <c r="U94" s="59"/>
      <c r="V94" s="59"/>
    </row>
    <row r="95" spans="1:27" x14ac:dyDescent="0.2">
      <c r="A95" s="4"/>
      <c r="T95" s="59"/>
      <c r="V95" s="59"/>
    </row>
    <row r="96" spans="1:27" x14ac:dyDescent="0.2">
      <c r="A96" s="4"/>
      <c r="R96" s="24"/>
      <c r="T96" s="59"/>
      <c r="V96" s="59"/>
    </row>
    <row r="97" spans="1:1" x14ac:dyDescent="0.2">
      <c r="A97" s="59"/>
    </row>
    <row r="98" spans="1:1" x14ac:dyDescent="0.2">
      <c r="A98" s="59"/>
    </row>
    <row r="99" spans="1:1" x14ac:dyDescent="0.2">
      <c r="A99" s="86"/>
    </row>
    <row r="100" spans="1:1" x14ac:dyDescent="0.2">
      <c r="A100" s="59"/>
    </row>
    <row r="102" spans="1:1" x14ac:dyDescent="0.2">
      <c r="A102" s="59"/>
    </row>
    <row r="103" spans="1:1" x14ac:dyDescent="0.2">
      <c r="A103" s="59"/>
    </row>
    <row r="104" spans="1:1" x14ac:dyDescent="0.2">
      <c r="A104" s="59"/>
    </row>
    <row r="105" spans="1:1" x14ac:dyDescent="0.2">
      <c r="A105" s="59"/>
    </row>
    <row r="106" spans="1:1" x14ac:dyDescent="0.2">
      <c r="A106" s="59"/>
    </row>
    <row r="107" spans="1:1" x14ac:dyDescent="0.2">
      <c r="A107" s="59"/>
    </row>
    <row r="108" spans="1:1" x14ac:dyDescent="0.2">
      <c r="A108" s="59"/>
    </row>
  </sheetData>
  <mergeCells count="7">
    <mergeCell ref="K8:M8"/>
    <mergeCell ref="A1:S1"/>
    <mergeCell ref="A2:S2"/>
    <mergeCell ref="A3:S3"/>
    <mergeCell ref="A4:S4"/>
    <mergeCell ref="A5:S5"/>
    <mergeCell ref="G7:H7"/>
  </mergeCells>
  <printOptions horizontalCentered="1"/>
  <pageMargins left="0.5" right="0.5" top="0.4" bottom="0.5" header="0.08" footer="0.5"/>
  <pageSetup scale="78" orientation="landscape" r:id="rId1"/>
  <headerFooter alignWithMargins="0">
    <oddHeader xml:space="preserve">&amp;R&amp;"Times New Roman,Regular"&amp;9Filed: 2017-03-31
EB-2017-0049 
Exhibit D2
Tab 2
Schedule 2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B7BE50-0BC7-47DB-BBBF-E2168C69AC26}">
  <ds:schemaRefs>
    <ds:schemaRef ds:uri="http://schemas.microsoft.com/office/2006/documentManagement/types"/>
    <ds:schemaRef ds:uri="http://purl.org/dc/terms/"/>
    <ds:schemaRef ds:uri="f0af1d65-dfd0-4b99-b523-def3a954563f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B9ADDC-B01A-4612-B557-84A5D497CB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FE6EA-3316-4CD4-9C23-E4FDF06D8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D2-2-2 (2013)</vt:lpstr>
      <vt:lpstr>D2-2-2 (2014)</vt:lpstr>
      <vt:lpstr>D2-2-2 (2015)</vt:lpstr>
      <vt:lpstr>D2-2-2 (2016)</vt:lpstr>
      <vt:lpstr>D2-2-2 (2017)</vt:lpstr>
      <vt:lpstr>D2-2-2 (2018)</vt:lpstr>
      <vt:lpstr>'D2-2-2 (2013)'!Print_Area</vt:lpstr>
      <vt:lpstr>'D2-2-2 (2014)'!Print_Area</vt:lpstr>
      <vt:lpstr>'D2-2-2 (2015)'!Print_Area</vt:lpstr>
      <vt:lpstr>'D2-2-2 (2016)'!Print_Area</vt:lpstr>
      <vt:lpstr>'D2-2-2 (2017)'!Print_Area</vt:lpstr>
      <vt:lpstr>'D2-2-2 (2018)'!Print_Area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Long-Term Debt</dc:title>
  <dc:creator>NAVA Anthony</dc:creator>
  <cp:lastModifiedBy>Uri AKSELRUD</cp:lastModifiedBy>
  <cp:lastPrinted>2017-05-02T21:38:01Z</cp:lastPrinted>
  <dcterms:created xsi:type="dcterms:W3CDTF">2016-12-22T15:41:30Z</dcterms:created>
  <dcterms:modified xsi:type="dcterms:W3CDTF">2017-05-03T16:29:05Z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87400</vt:r8>
  </property>
  <property fmtid="{D5CDD505-2E9C-101B-9397-08002B2CF9AE}" pid="3" name="Jurisdiction">
    <vt:lpwstr>OEB</vt:lpwstr>
  </property>
  <property fmtid="{D5CDD505-2E9C-101B-9397-08002B2CF9AE}" pid="4" name="ISD_Category">
    <vt:lpwstr>Other</vt:lpwstr>
  </property>
  <property fmtid="{D5CDD505-2E9C-101B-9397-08002B2CF9AE}" pid="5" name="ContentTypeId">
    <vt:lpwstr>0x010100050789A69331B447AA2C2A71A86A707D</vt:lpwstr>
  </property>
  <property fmtid="{D5CDD505-2E9C-101B-9397-08002B2CF9AE}" pid="6" name="AM_Approved">
    <vt:bool>false</vt:bool>
  </property>
  <property fmtid="{D5CDD505-2E9C-101B-9397-08002B2CF9AE}" pid="7" name="Document Type">
    <vt:lpwstr>Prefiled evidence</vt:lpwstr>
  </property>
  <property fmtid="{D5CDD505-2E9C-101B-9397-08002B2CF9AE}" pid="8" name="Authoring Party">
    <vt:lpwstr>Hydro One Networks</vt:lpwstr>
  </property>
  <property fmtid="{D5CDD505-2E9C-101B-9397-08002B2CF9AE}" pid="9" name="Case Type">
    <vt:lpwstr>Electricity</vt:lpwstr>
  </property>
  <property fmtid="{D5CDD505-2E9C-101B-9397-08002B2CF9AE}" pid="10" name="Applicant">
    <vt:lpwstr>;#Hydro One Networks;#</vt:lpwstr>
  </property>
  <property fmtid="{D5CDD505-2E9C-101B-9397-08002B2CF9AE}" pid="11" name="Document Date">
    <vt:filetime>2017-02-03T18:58:53Z</vt:filetime>
  </property>
  <property fmtid="{D5CDD505-2E9C-101B-9397-08002B2CF9AE}" pid="12" name="Schedule">
    <vt:r8>2</vt:r8>
  </property>
  <property fmtid="{D5CDD505-2E9C-101B-9397-08002B2CF9AE}" pid="13" name="Filing Status">
    <vt:lpwstr>Initial_Stage</vt:lpwstr>
  </property>
  <property fmtid="{D5CDD505-2E9C-101B-9397-08002B2CF9AE}" pid="14" name="Dir_Contact">
    <vt:lpwstr>Karen Taylor</vt:lpwstr>
  </property>
  <property fmtid="{D5CDD505-2E9C-101B-9397-08002B2CF9AE}" pid="15" name="Hydro One Data Classification">
    <vt:lpwstr>Internal Use (Only Internal information is not for release to the public)</vt:lpwstr>
  </property>
  <property fmtid="{D5CDD505-2E9C-101B-9397-08002B2CF9AE}" pid="16" name="Strategic?">
    <vt:bool>false</vt:bool>
  </property>
  <property fmtid="{D5CDD505-2E9C-101B-9397-08002B2CF9AE}" pid="17" name="SR_Approved">
    <vt:bool>false</vt:bool>
  </property>
  <property fmtid="{D5CDD505-2E9C-101B-9397-08002B2CF9AE}" pid="18" name="RA2_Approved">
    <vt:bool>false</vt:bool>
  </property>
</Properties>
</file>